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90" windowWidth="6495" windowHeight="6240" tabRatio="806" activeTab="2"/>
  </bookViews>
  <sheets>
    <sheet name="Ranking completo" sheetId="1" r:id="rId1"/>
    <sheet name="Seleccion OBM 2012" sheetId="2" r:id="rId2"/>
    <sheet name="Ranking clubes" sheetId="3" r:id="rId3"/>
    <sheet name="Barcouço 1" sheetId="4" r:id="rId4"/>
    <sheet name="Barcouço 2" sheetId="5" r:id="rId5"/>
    <sheet name="Almunia 1" sheetId="6" r:id="rId6"/>
    <sheet name="Almunia 2" sheetId="7" r:id="rId7"/>
    <sheet name="Aranda" sheetId="8" r:id="rId8"/>
    <sheet name="Huesca 1" sheetId="9" r:id="rId9"/>
    <sheet name="Huesca 2" sheetId="10" r:id="rId10"/>
    <sheet name="Adamuz1" sheetId="11" r:id="rId11"/>
    <sheet name="Adamuz2" sheetId="12" r:id="rId12"/>
    <sheet name="Lloret 1" sheetId="13" r:id="rId13"/>
    <sheet name="Lloret 2" sheetId="14" r:id="rId14"/>
  </sheets>
  <definedNames>
    <definedName name="_xlnm.Print_Area" localSheetId="0">'Ranking completo'!$B$1:$AB$220</definedName>
    <definedName name="_xlnm.Print_Area" localSheetId="1">'Seleccion OBM 2012'!$A$1:$O$49</definedName>
    <definedName name="_xlnm.Print_Titles" localSheetId="0">'Ranking completo'!$1:$3</definedName>
  </definedNames>
  <calcPr fullCalcOnLoad="1"/>
</workbook>
</file>

<file path=xl/sharedStrings.xml><?xml version="1.0" encoding="utf-8"?>
<sst xmlns="http://schemas.openxmlformats.org/spreadsheetml/2006/main" count="3598" uniqueCount="504">
  <si>
    <t xml:space="preserve">CATEGORÍA H-SENIOR A </t>
  </si>
  <si>
    <t>licencia</t>
  </si>
  <si>
    <t>PUESTO</t>
  </si>
  <si>
    <t>APELLIDOS</t>
  </si>
  <si>
    <t>NOMBRE</t>
  </si>
  <si>
    <t>CLUB</t>
  </si>
  <si>
    <t>PUNTOS EFECTIVOS</t>
  </si>
  <si>
    <t>tc 1</t>
  </si>
  <si>
    <t>tc 2</t>
  </si>
  <si>
    <t>TOTAL PUNTOS</t>
  </si>
  <si>
    <t>MEJOR RESULTADO</t>
  </si>
  <si>
    <t>PEOR RESULTADO</t>
  </si>
  <si>
    <t>CARRERAS CORRIDAS</t>
  </si>
  <si>
    <t>descarte 1</t>
  </si>
  <si>
    <t>descarte 2</t>
  </si>
  <si>
    <t>descarte 3</t>
  </si>
  <si>
    <t>descarte 4</t>
  </si>
  <si>
    <t>Suma descartes</t>
  </si>
  <si>
    <t>Total puntos menos descartes</t>
  </si>
  <si>
    <t>IBÓN</t>
  </si>
  <si>
    <t>TRIGALES DELGADO</t>
  </si>
  <si>
    <t>IVÁN</t>
  </si>
  <si>
    <t>LOS ANGELES</t>
  </si>
  <si>
    <t>PEÑA GUARA</t>
  </si>
  <si>
    <t>SOTOBOSQUE</t>
  </si>
  <si>
    <t>VILLENA-O</t>
  </si>
  <si>
    <t>CRON</t>
  </si>
  <si>
    <t>CATEGORÍA H-SENIOR B</t>
  </si>
  <si>
    <t xml:space="preserve">CATEGORÍA D-SENIOR A </t>
  </si>
  <si>
    <t>CATEGORÍA D-SENIOR B</t>
  </si>
  <si>
    <t>CATEGORÍA H-JUNIOR</t>
  </si>
  <si>
    <t>CATEGORÍA D-JUNIOR</t>
  </si>
  <si>
    <t>COC</t>
  </si>
  <si>
    <t>Portugal</t>
  </si>
  <si>
    <t>De las 10 pruebas puntuarán las 6 mejores para completar la liga, en caso de no hacer 6 se considerará no terminada.</t>
  </si>
  <si>
    <t>Las puntuaciones en verde se corresponden con las pruebas en que el corredor puntúa como organizador.</t>
  </si>
  <si>
    <t>TOTAL</t>
  </si>
  <si>
    <t>Córdoba Día 1</t>
  </si>
  <si>
    <t>Córdoba Día 2</t>
  </si>
  <si>
    <t>IBON</t>
  </si>
  <si>
    <t>Error Tjta</t>
  </si>
  <si>
    <t>Zaragoza</t>
  </si>
  <si>
    <t>Córdoba</t>
  </si>
  <si>
    <t>Huesca</t>
  </si>
  <si>
    <t>ASON</t>
  </si>
  <si>
    <t>CLASIFICACIÓN CLUBES</t>
  </si>
  <si>
    <t>Huesca 1</t>
  </si>
  <si>
    <t>Huesca 2</t>
  </si>
  <si>
    <t>LOS CALIFAS</t>
  </si>
  <si>
    <t>Portugal 1</t>
  </si>
  <si>
    <t>Portugal 2</t>
  </si>
  <si>
    <t>La Almunia 1</t>
  </si>
  <si>
    <t>La Almunia 2</t>
  </si>
  <si>
    <t>Adamuz 1</t>
  </si>
  <si>
    <t>Adamuz 2</t>
  </si>
  <si>
    <t>Lloret 1</t>
  </si>
  <si>
    <t>Lloret 2</t>
  </si>
  <si>
    <t>Portugal Día 1</t>
  </si>
  <si>
    <t>Portugal Día 2</t>
  </si>
  <si>
    <t>La Almunia  Día 1</t>
  </si>
  <si>
    <t>Huesca    Dia 1</t>
  </si>
  <si>
    <t>Huesca Dia 2</t>
  </si>
  <si>
    <t>La Almunia Día 2</t>
  </si>
  <si>
    <t>Ramo Martín</t>
  </si>
  <si>
    <t>Miguel Ángel</t>
  </si>
  <si>
    <t>Raid A Calamocha</t>
  </si>
  <si>
    <t>García Aris</t>
  </si>
  <si>
    <t>Javier</t>
  </si>
  <si>
    <t>Sotobosque</t>
  </si>
  <si>
    <t>Soria Miguel</t>
  </si>
  <si>
    <t>David</t>
  </si>
  <si>
    <t>Peña Guara</t>
  </si>
  <si>
    <t>Iglesias Mota</t>
  </si>
  <si>
    <t>Urtzi</t>
  </si>
  <si>
    <t>Cobi</t>
  </si>
  <si>
    <t>Trigales Delgado</t>
  </si>
  <si>
    <t>Ivan</t>
  </si>
  <si>
    <t>Los Angeles</t>
  </si>
  <si>
    <t>García García</t>
  </si>
  <si>
    <t>Ángel</t>
  </si>
  <si>
    <t>Alcor</t>
  </si>
  <si>
    <t>Garcia  Pardos</t>
  </si>
  <si>
    <t>Jorge</t>
  </si>
  <si>
    <t>Olivar Roldán</t>
  </si>
  <si>
    <t>Aurelio</t>
  </si>
  <si>
    <t>Tierra Trágame</t>
  </si>
  <si>
    <t>Fernández Casalderrey</t>
  </si>
  <si>
    <t>Gonzalo</t>
  </si>
  <si>
    <t>Aroelo</t>
  </si>
  <si>
    <t>Perez Jaramillo</t>
  </si>
  <si>
    <t>Rumbo-Madrid Sanse</t>
  </si>
  <si>
    <t>Luis  Morcillo Laíz</t>
  </si>
  <si>
    <t>Jose</t>
  </si>
  <si>
    <t>Gracia Franco</t>
  </si>
  <si>
    <t>José Ignacio</t>
  </si>
  <si>
    <t>Ason</t>
  </si>
  <si>
    <t>Barcouço Día 1</t>
  </si>
  <si>
    <t>Barcouço día 1</t>
  </si>
  <si>
    <t>Martínez Flor</t>
  </si>
  <si>
    <t>Alejandro</t>
  </si>
  <si>
    <t>Villena-O</t>
  </si>
  <si>
    <t>Tuneu Crous</t>
  </si>
  <si>
    <t>Roger</t>
  </si>
  <si>
    <t>Grions-Girona</t>
  </si>
  <si>
    <t>Soler Puig</t>
  </si>
  <si>
    <t>Mar</t>
  </si>
  <si>
    <t>Aguilera Viladomiu</t>
  </si>
  <si>
    <t>Mònica</t>
  </si>
  <si>
    <t>Gabasa Lasheras</t>
  </si>
  <si>
    <t>Esmeralda</t>
  </si>
  <si>
    <t>Arroyo Schnell</t>
  </si>
  <si>
    <t>Susana</t>
  </si>
  <si>
    <t>Andueza Arina</t>
  </si>
  <si>
    <t>Miren</t>
  </si>
  <si>
    <t>Sanjuan Tabuenca</t>
  </si>
  <si>
    <t>Isabel</t>
  </si>
  <si>
    <t>Ruíz Lago</t>
  </si>
  <si>
    <t>Emilio</t>
  </si>
  <si>
    <t>Habelas Hainas</t>
  </si>
  <si>
    <t>Rodríguez López</t>
  </si>
  <si>
    <t>Juan A.</t>
  </si>
  <si>
    <t>Coll Erikson</t>
  </si>
  <si>
    <t>Ana Karin</t>
  </si>
  <si>
    <t>Para Martín</t>
  </si>
  <si>
    <t>Eva</t>
  </si>
  <si>
    <t>Monte El Pardo</t>
  </si>
  <si>
    <t>Ramírez Villar</t>
  </si>
  <si>
    <t>Ana Jesus</t>
  </si>
  <si>
    <t>Selga San José</t>
  </si>
  <si>
    <t>Josep</t>
  </si>
  <si>
    <t>Benavente Martínez</t>
  </si>
  <si>
    <t>Luis</t>
  </si>
  <si>
    <t>Olivares Morilla José</t>
  </si>
  <si>
    <t>Antonio</t>
  </si>
  <si>
    <t>Los Califas</t>
  </si>
  <si>
    <t>Cucalón Irache</t>
  </si>
  <si>
    <t>Senen</t>
  </si>
  <si>
    <t>Ibón</t>
  </si>
  <si>
    <t>Ferrer Vidal</t>
  </si>
  <si>
    <t>Francisco Javier</t>
  </si>
  <si>
    <t>Trujillo Melero</t>
  </si>
  <si>
    <t>Juan Pedro</t>
  </si>
  <si>
    <t>Manzanares-O</t>
  </si>
  <si>
    <t>Plaza Alvarez</t>
  </si>
  <si>
    <t>Carmelo</t>
  </si>
  <si>
    <t>Algás Arnal</t>
  </si>
  <si>
    <t>Juan Ignacio</t>
  </si>
  <si>
    <t>Rica Cámara</t>
  </si>
  <si>
    <t>BOM</t>
  </si>
  <si>
    <t>Báscones Huertas</t>
  </si>
  <si>
    <t>José Luis</t>
  </si>
  <si>
    <t>Calderón Barreiro</t>
  </si>
  <si>
    <t>Sebastian</t>
  </si>
  <si>
    <t>Gracia Espinosa</t>
  </si>
  <si>
    <t>José</t>
  </si>
  <si>
    <t>H18</t>
  </si>
  <si>
    <t>H20</t>
  </si>
  <si>
    <t>D20</t>
  </si>
  <si>
    <t>HE</t>
  </si>
  <si>
    <t>DE</t>
  </si>
  <si>
    <t>H21A</t>
  </si>
  <si>
    <t>D35</t>
  </si>
  <si>
    <t>H40</t>
  </si>
  <si>
    <t>H50</t>
  </si>
  <si>
    <t>CATEGORÍA H-JUVENIL</t>
  </si>
  <si>
    <t>CATEGORÍA D-JUVENIL</t>
  </si>
  <si>
    <t>CATEGORÍA H-VETERANOS B</t>
  </si>
  <si>
    <t>CATEGORÍA D-VETERANAS A</t>
  </si>
  <si>
    <t>CATEGORÍA D-VETERANAS B</t>
  </si>
  <si>
    <t>CATEGORÍA H-VETERANOS A</t>
  </si>
  <si>
    <t>Barcouço Día 2</t>
  </si>
  <si>
    <t>Barcouço, 10 y 11 de marzo de 2012</t>
  </si>
  <si>
    <t>LIGA ESPAÑOLA OBM 2012</t>
  </si>
  <si>
    <t>La Almunia, 17 y 18 de marzo de 2012</t>
  </si>
  <si>
    <t>Barcouço día 2</t>
  </si>
  <si>
    <t>Ruben</t>
  </si>
  <si>
    <t>H45</t>
  </si>
  <si>
    <t>Sánchez  Vázquez</t>
  </si>
  <si>
    <t>Mª Luisa</t>
  </si>
  <si>
    <t>D45</t>
  </si>
  <si>
    <t>La Almunia  Día 2</t>
  </si>
  <si>
    <t>La Almunia día 1</t>
  </si>
  <si>
    <t>GO-XTREM</t>
  </si>
  <si>
    <t>H-Juni</t>
  </si>
  <si>
    <t>D-Juni</t>
  </si>
  <si>
    <t>Miguel Angel</t>
  </si>
  <si>
    <t>RAID A CAL</t>
  </si>
  <si>
    <t>H-SeA</t>
  </si>
  <si>
    <t>García Pardos</t>
  </si>
  <si>
    <t>Tarrés Villegas</t>
  </si>
  <si>
    <t>COB</t>
  </si>
  <si>
    <t>Cuesta Paz</t>
  </si>
  <si>
    <t>Marco Antonio</t>
  </si>
  <si>
    <t>LOS CALIFA</t>
  </si>
  <si>
    <t>González García</t>
  </si>
  <si>
    <t>Juan Manuel</t>
  </si>
  <si>
    <t>LOS ANGELE</t>
  </si>
  <si>
    <t>Gasión Cano</t>
  </si>
  <si>
    <t>COBI</t>
  </si>
  <si>
    <t>OLIVAR ROLDÁN</t>
  </si>
  <si>
    <t>AURELIO A.</t>
  </si>
  <si>
    <t>T TRAGAME</t>
  </si>
  <si>
    <t>Tejerina Hernanz</t>
  </si>
  <si>
    <t>Rubén</t>
  </si>
  <si>
    <t>Pintanel Lobaco</t>
  </si>
  <si>
    <t>Víctor</t>
  </si>
  <si>
    <t>Fuentes Herranz</t>
  </si>
  <si>
    <t>Israel</t>
  </si>
  <si>
    <t>WAKHAN</t>
  </si>
  <si>
    <t>Pérez Jaramillo</t>
  </si>
  <si>
    <t>RUMBO</t>
  </si>
  <si>
    <t>Ara Tesa</t>
  </si>
  <si>
    <t>Barrera Tello</t>
  </si>
  <si>
    <t>Julio</t>
  </si>
  <si>
    <t>Martín Martín</t>
  </si>
  <si>
    <t>NORTE-SUR</t>
  </si>
  <si>
    <t>Fernández Cortés</t>
  </si>
  <si>
    <t>Alberto</t>
  </si>
  <si>
    <t>Toni</t>
  </si>
  <si>
    <t>Burgos Fernández</t>
  </si>
  <si>
    <t>Ignacio</t>
  </si>
  <si>
    <t>Toll Clos</t>
  </si>
  <si>
    <t>Sau Granados</t>
  </si>
  <si>
    <t>Ciria Blasco</t>
  </si>
  <si>
    <t>Carlos</t>
  </si>
  <si>
    <t>Morcillo Laíz</t>
  </si>
  <si>
    <t>Val Gracia</t>
  </si>
  <si>
    <t>Luis Ángel</t>
  </si>
  <si>
    <t>RAIDERMANI</t>
  </si>
  <si>
    <t>AGUILERA VILADOMIU</t>
  </si>
  <si>
    <t>MÓNICA</t>
  </si>
  <si>
    <t>D-SeA</t>
  </si>
  <si>
    <t>CD NAVARRA</t>
  </si>
  <si>
    <t>Lores Aznar</t>
  </si>
  <si>
    <t>Jara</t>
  </si>
  <si>
    <t>Cinto Palacín</t>
  </si>
  <si>
    <t>Lucía</t>
  </si>
  <si>
    <t>Viel</t>
  </si>
  <si>
    <t>Anita</t>
  </si>
  <si>
    <t>Sanjuán Tabuenca</t>
  </si>
  <si>
    <t>H-SenB</t>
  </si>
  <si>
    <t>A.D.C.O.N.</t>
  </si>
  <si>
    <t>Adsuar Sánchez</t>
  </si>
  <si>
    <t>José Luís</t>
  </si>
  <si>
    <t>Bautista Sala</t>
  </si>
  <si>
    <t>Hector</t>
  </si>
  <si>
    <t>López Letón</t>
  </si>
  <si>
    <t>Martínez Arenas</t>
  </si>
  <si>
    <t>Pablo</t>
  </si>
  <si>
    <t>D-SenB</t>
  </si>
  <si>
    <t>Juan Suárez</t>
  </si>
  <si>
    <t>Lida</t>
  </si>
  <si>
    <t>Marzo Anadon</t>
  </si>
  <si>
    <t>Sonia</t>
  </si>
  <si>
    <t>Roig Oliver</t>
  </si>
  <si>
    <t>Maria Magdalena</t>
  </si>
  <si>
    <t>UVALENCIA</t>
  </si>
  <si>
    <t>Salabaraas Oria</t>
  </si>
  <si>
    <t>H-VetA</t>
  </si>
  <si>
    <t>Abellán Ortin</t>
  </si>
  <si>
    <t>Juan Francisco</t>
  </si>
  <si>
    <t>LORCA-O</t>
  </si>
  <si>
    <t>Camacho Parreño</t>
  </si>
  <si>
    <t>Olivares Morilla</t>
  </si>
  <si>
    <t>Antonio José</t>
  </si>
  <si>
    <t>Hernández Brull</t>
  </si>
  <si>
    <t>BADALONA-O</t>
  </si>
  <si>
    <t>MANZANARES</t>
  </si>
  <si>
    <t>Martínez García</t>
  </si>
  <si>
    <t>Fernando</t>
  </si>
  <si>
    <t>García Paredes</t>
  </si>
  <si>
    <t>José Antonio</t>
  </si>
  <si>
    <t>Calvo García</t>
  </si>
  <si>
    <t>Juan Carlos</t>
  </si>
  <si>
    <t>Saz Alcubierre</t>
  </si>
  <si>
    <t>Jesús</t>
  </si>
  <si>
    <t>D-VetA</t>
  </si>
  <si>
    <t>Saz Basanta</t>
  </si>
  <si>
    <t>Lucia</t>
  </si>
  <si>
    <t>D-Juve</t>
  </si>
  <si>
    <t>Baena Campos</t>
  </si>
  <si>
    <t>ADOL</t>
  </si>
  <si>
    <t>H-VetB</t>
  </si>
  <si>
    <t>Gasion Villanova</t>
  </si>
  <si>
    <t>media</t>
  </si>
  <si>
    <t>Tierz, 5 y 6 de mayo de 2012</t>
  </si>
  <si>
    <t>Solinís Noval</t>
  </si>
  <si>
    <t>Fraile Azpeitia</t>
  </si>
  <si>
    <t>Uxue</t>
  </si>
  <si>
    <t>Morcillo Laiz</t>
  </si>
  <si>
    <t>Magdalena</t>
  </si>
  <si>
    <t>Jose Luis</t>
  </si>
  <si>
    <t>Portolés Flaj</t>
  </si>
  <si>
    <t>José Manuel</t>
  </si>
  <si>
    <t>La Almunia día 2</t>
  </si>
  <si>
    <t>Rivera Ortín</t>
  </si>
  <si>
    <t>Iván</t>
  </si>
  <si>
    <t>Arias Enero</t>
  </si>
  <si>
    <t>Ester</t>
  </si>
  <si>
    <t>Lidia</t>
  </si>
  <si>
    <t>RAIDERMANIA</t>
  </si>
  <si>
    <t>Gerona</t>
  </si>
  <si>
    <t>Tierz        Dia 1</t>
  </si>
  <si>
    <t>Tierz             Dia 2</t>
  </si>
  <si>
    <t>Adamuz   Día 1</t>
  </si>
  <si>
    <t>Adamuz Día 2</t>
  </si>
  <si>
    <t>Lloret      Día 1</t>
  </si>
  <si>
    <t>Lloret       Día 2</t>
  </si>
  <si>
    <t>Adamuz, 9 y 10 de junio de 2012</t>
  </si>
  <si>
    <t>Lloret, 21 y 22 de julio de 2012</t>
  </si>
  <si>
    <t>org</t>
  </si>
  <si>
    <t>Adcon</t>
  </si>
  <si>
    <t>Adol</t>
  </si>
  <si>
    <t>Badalona O</t>
  </si>
  <si>
    <t>CD Navarra</t>
  </si>
  <si>
    <t>Coc</t>
  </si>
  <si>
    <t>Cron</t>
  </si>
  <si>
    <t>Go-Extrem</t>
  </si>
  <si>
    <t>Ibon</t>
  </si>
  <si>
    <t>Lorca O</t>
  </si>
  <si>
    <t>Los califas</t>
  </si>
  <si>
    <t>Manzanares</t>
  </si>
  <si>
    <t>Norte-Sur</t>
  </si>
  <si>
    <t>Raidermania</t>
  </si>
  <si>
    <t>Rumbo</t>
  </si>
  <si>
    <t>Tierra tragame</t>
  </si>
  <si>
    <t>Uvalencia</t>
  </si>
  <si>
    <t>Villena O</t>
  </si>
  <si>
    <t>Wakhan raiders</t>
  </si>
  <si>
    <t>Badalona-O</t>
  </si>
  <si>
    <t xml:space="preserve">COB </t>
  </si>
  <si>
    <t>Lorca-O</t>
  </si>
  <si>
    <t>Wakhan Raiders</t>
  </si>
  <si>
    <t>Tierz día 1</t>
  </si>
  <si>
    <t>Apellidos</t>
  </si>
  <si>
    <t>Nombre</t>
  </si>
  <si>
    <t>Club</t>
  </si>
  <si>
    <t>Corto</t>
  </si>
  <si>
    <t>H-JUNIOR</t>
  </si>
  <si>
    <t>Toquero Claver</t>
  </si>
  <si>
    <t>D-JUNIOR</t>
  </si>
  <si>
    <t>RAID A CALAMOCHA</t>
  </si>
  <si>
    <t>H-SEN A</t>
  </si>
  <si>
    <t>Quiñonero Ruiz</t>
  </si>
  <si>
    <t>Francisco</t>
  </si>
  <si>
    <t>Gonzalo Díez</t>
  </si>
  <si>
    <t>ARA TESA</t>
  </si>
  <si>
    <t>JAVIER</t>
  </si>
  <si>
    <t>RUMBO-MADRID SANSE</t>
  </si>
  <si>
    <t>PINTANEL LOBACO</t>
  </si>
  <si>
    <t>VICTOR</t>
  </si>
  <si>
    <t>D-SEN A</t>
  </si>
  <si>
    <t>CDNAVARRA</t>
  </si>
  <si>
    <t>Coll Eriksson</t>
  </si>
  <si>
    <t>Annika</t>
  </si>
  <si>
    <t>H-SEN B</t>
  </si>
  <si>
    <t>D-SEN B</t>
  </si>
  <si>
    <t>Marzo Anadón</t>
  </si>
  <si>
    <t>H-VET A</t>
  </si>
  <si>
    <t>Abellán Ortín</t>
  </si>
  <si>
    <t>Elhombre López</t>
  </si>
  <si>
    <t>Angel</t>
  </si>
  <si>
    <t>MANZANARES-O</t>
  </si>
  <si>
    <t>Plaza Álvarez</t>
  </si>
  <si>
    <t>Ana Jesús</t>
  </si>
  <si>
    <t>D-VET A</t>
  </si>
  <si>
    <t>H-VET B</t>
  </si>
  <si>
    <t>Tierz día 2</t>
  </si>
  <si>
    <t>Abril Collderram</t>
  </si>
  <si>
    <t>Saül</t>
  </si>
  <si>
    <t>Selga San Jose</t>
  </si>
  <si>
    <t>Aranda de Duero</t>
  </si>
  <si>
    <t>Prueba de selección al mundial</t>
  </si>
  <si>
    <t>SELECCION ESPAÑOLA OBM 2012</t>
  </si>
  <si>
    <t>Cano Rubio</t>
  </si>
  <si>
    <t>Martínez Raya</t>
  </si>
  <si>
    <t>Francisco Manuel</t>
  </si>
  <si>
    <t>Manuel</t>
  </si>
  <si>
    <t>Pachon Tocado</t>
  </si>
  <si>
    <t>Manuel Fernando</t>
  </si>
  <si>
    <t>Nieto Uclés</t>
  </si>
  <si>
    <t>Sánchez Quesada</t>
  </si>
  <si>
    <t>López García</t>
  </si>
  <si>
    <t>Manuel Jesús</t>
  </si>
  <si>
    <t>Gómez Parra</t>
  </si>
  <si>
    <t>Morón Gómez</t>
  </si>
  <si>
    <t>Rubio Ruiz</t>
  </si>
  <si>
    <t>Andrés</t>
  </si>
  <si>
    <t>Stangegaard Bjergby</t>
  </si>
  <si>
    <t>Martin</t>
  </si>
  <si>
    <t>Lazaro Herrera</t>
  </si>
  <si>
    <t>Castillo Lorente</t>
  </si>
  <si>
    <t>Eduardo</t>
  </si>
  <si>
    <t>Sanz Balaguer</t>
  </si>
  <si>
    <t>Ginés Morales</t>
  </si>
  <si>
    <t>García Callejón</t>
  </si>
  <si>
    <t>Inocencio</t>
  </si>
  <si>
    <t>Pajaro Vouillamoz</t>
  </si>
  <si>
    <t>Agustín</t>
  </si>
  <si>
    <t>Gil Villena</t>
  </si>
  <si>
    <t>Félix</t>
  </si>
  <si>
    <t>Rodríguez Amat</t>
  </si>
  <si>
    <t>Mármol García</t>
  </si>
  <si>
    <t>Fontana Pérez</t>
  </si>
  <si>
    <t>Mª Paloma</t>
  </si>
  <si>
    <t>Alemán</t>
  </si>
  <si>
    <t>Mercedes</t>
  </si>
  <si>
    <t>María</t>
  </si>
  <si>
    <t>Pérez Redondo</t>
  </si>
  <si>
    <t>Teresa Angeles</t>
  </si>
  <si>
    <t>SURCO</t>
  </si>
  <si>
    <t>POSEIDÓN</t>
  </si>
  <si>
    <t>Veleta</t>
  </si>
  <si>
    <t>Club COMA</t>
  </si>
  <si>
    <t>H SENIOR A</t>
  </si>
  <si>
    <t>H SENIOR B</t>
  </si>
  <si>
    <t>H JUNIOR</t>
  </si>
  <si>
    <t>H VET A</t>
  </si>
  <si>
    <t>H VET B</t>
  </si>
  <si>
    <t>D SENIOR A</t>
  </si>
  <si>
    <t>D SENIOR B</t>
  </si>
  <si>
    <t>D VET A</t>
  </si>
  <si>
    <t>Adamuz día 2</t>
  </si>
  <si>
    <t>Adamuz día 1</t>
  </si>
  <si>
    <t/>
  </si>
  <si>
    <t>6 mejores</t>
  </si>
  <si>
    <t>Lloret día 1</t>
  </si>
  <si>
    <t>Baus Samaranch</t>
  </si>
  <si>
    <t>Clàudia</t>
  </si>
  <si>
    <t>BO</t>
  </si>
  <si>
    <t>Isaba Aramendía</t>
  </si>
  <si>
    <t>Natalia</t>
  </si>
  <si>
    <t>ELERUT</t>
  </si>
  <si>
    <t>Rotxés Ambròs</t>
  </si>
  <si>
    <t>Cristina</t>
  </si>
  <si>
    <t>XINOXANO</t>
  </si>
  <si>
    <t>D-SeB</t>
  </si>
  <si>
    <t>COMA</t>
  </si>
  <si>
    <t>Para Martin</t>
  </si>
  <si>
    <t>MONTE EL PARDO</t>
  </si>
  <si>
    <t>RUMBO-MADRID</t>
  </si>
  <si>
    <t>Samaranch Gallart</t>
  </si>
  <si>
    <t>Civit Hernández</t>
  </si>
  <si>
    <t>Rosa María</t>
  </si>
  <si>
    <t>Forniés Domènech</t>
  </si>
  <si>
    <t>Mercè</t>
  </si>
  <si>
    <t>Méndez Forniès</t>
  </si>
  <si>
    <t>Rubèn</t>
  </si>
  <si>
    <t>Pérez Griso</t>
  </si>
  <si>
    <t>Gerard</t>
  </si>
  <si>
    <t>MONTSANT</t>
  </si>
  <si>
    <t>RAID CALAMOCHA</t>
  </si>
  <si>
    <t>José Ramón</t>
  </si>
  <si>
    <t>Domingo Dilmer</t>
  </si>
  <si>
    <t>Carles</t>
  </si>
  <si>
    <t>Torres López</t>
  </si>
  <si>
    <t>José Javier</t>
  </si>
  <si>
    <t>Ferrer Pérez</t>
  </si>
  <si>
    <t>Francesc</t>
  </si>
  <si>
    <t>ALIGOTS</t>
  </si>
  <si>
    <t>Fernández Balsells</t>
  </si>
  <si>
    <t>Joan</t>
  </si>
  <si>
    <t>FARRA-O</t>
  </si>
  <si>
    <t>LORCA ORIENTACION</t>
  </si>
  <si>
    <t>Bossa Bueso</t>
  </si>
  <si>
    <t>Pere</t>
  </si>
  <si>
    <t>Pérez García</t>
  </si>
  <si>
    <t>Miguel</t>
  </si>
  <si>
    <t>Arranz Muñoz</t>
  </si>
  <si>
    <t>Rafael</t>
  </si>
  <si>
    <t>Casero Vidal</t>
  </si>
  <si>
    <t>Oscar</t>
  </si>
  <si>
    <t>VIA PLATA</t>
  </si>
  <si>
    <t>Hervás Lucas</t>
  </si>
  <si>
    <t>Nanclares Izcara</t>
  </si>
  <si>
    <t>Bernardo</t>
  </si>
  <si>
    <t>CORZO</t>
  </si>
  <si>
    <t>Méndez Sánchez</t>
  </si>
  <si>
    <t>Solinis Noval</t>
  </si>
  <si>
    <t>Aubets Rafart</t>
  </si>
  <si>
    <t>Ramon</t>
  </si>
  <si>
    <t>Castillo Morillas</t>
  </si>
  <si>
    <t>Candido</t>
  </si>
  <si>
    <t>Dedeu Rosell</t>
  </si>
  <si>
    <t>Josep María</t>
  </si>
  <si>
    <t>Lloret día 2</t>
  </si>
  <si>
    <t>Gil</t>
  </si>
  <si>
    <t>Ampa</t>
  </si>
  <si>
    <t>ORGANIZADORES. Media de sus resultados menos el peor</t>
  </si>
  <si>
    <t>Total pts menos descartes</t>
  </si>
  <si>
    <t>Bom</t>
  </si>
  <si>
    <t>Poseidon</t>
  </si>
  <si>
    <t>Surco</t>
  </si>
  <si>
    <t>Aligots</t>
  </si>
  <si>
    <t>Cob</t>
  </si>
  <si>
    <t>Corzo</t>
  </si>
  <si>
    <t>Elerut</t>
  </si>
  <si>
    <t>Farra O</t>
  </si>
  <si>
    <t>Montsant</t>
  </si>
  <si>
    <t>Via Plata</t>
  </si>
  <si>
    <t>Villena</t>
  </si>
  <si>
    <t>XinoXano</t>
  </si>
  <si>
    <t>Monte el Pardo</t>
  </si>
  <si>
    <t>Xinoxano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</si>
</sst>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hh:mm:ss\ AM/PM"/>
    <numFmt numFmtId="166" formatCode="[h]:mm:ss;@"/>
    <numFmt numFmtId="167" formatCode="0.000000"/>
    <numFmt numFmtId="168" formatCode="0.00000"/>
    <numFmt numFmtId="169" formatCode="0.0000"/>
    <numFmt numFmtId="170" formatCode="0.000"/>
    <numFmt numFmtId="171" formatCode="0.0000000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94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18"/>
      <name val="Arial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b/>
      <i/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59"/>
      <name val="Arial"/>
      <family val="2"/>
    </font>
    <font>
      <b/>
      <sz val="9"/>
      <color indexed="5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i/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2"/>
      <name val="Arial"/>
      <family val="2"/>
    </font>
    <font>
      <b/>
      <sz val="10"/>
      <color indexed="1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color indexed="57"/>
      <name val="Arial"/>
      <family val="2"/>
    </font>
    <font>
      <i/>
      <sz val="10"/>
      <color indexed="17"/>
      <name val="Arial"/>
      <family val="2"/>
    </font>
    <font>
      <sz val="8"/>
      <color indexed="18"/>
      <name val="Arial"/>
      <family val="2"/>
    </font>
    <font>
      <b/>
      <i/>
      <sz val="9"/>
      <color indexed="10"/>
      <name val="Times New Roman"/>
      <family val="1"/>
    </font>
    <font>
      <sz val="8"/>
      <color indexed="59"/>
      <name val="Arial"/>
      <family val="2"/>
    </font>
    <font>
      <sz val="8"/>
      <color indexed="60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56"/>
      <name val="Arial"/>
      <family val="2"/>
    </font>
    <font>
      <b/>
      <sz val="8"/>
      <color indexed="63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9" tint="-0.4999699890613556"/>
      <name val="Arial"/>
      <family val="2"/>
    </font>
    <font>
      <b/>
      <sz val="10"/>
      <color theme="9" tint="-0.499969989061355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7" fillId="0" borderId="8" applyNumberFormat="0" applyFill="0" applyAlignment="0" applyProtection="0"/>
    <xf numFmtId="0" fontId="89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wrapText="1"/>
    </xf>
    <xf numFmtId="164" fontId="19" fillId="38" borderId="11" xfId="0" applyNumberFormat="1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1" fontId="23" fillId="0" borderId="13" xfId="0" applyNumberFormat="1" applyFont="1" applyFill="1" applyBorder="1" applyAlignment="1">
      <alignment horizontal="center" wrapText="1"/>
    </xf>
    <xf numFmtId="2" fontId="24" fillId="0" borderId="13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1" fontId="27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31" fillId="0" borderId="10" xfId="0" applyNumberFormat="1" applyFont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32" fillId="40" borderId="10" xfId="0" applyNumberFormat="1" applyFont="1" applyFill="1" applyBorder="1" applyAlignment="1">
      <alignment horizontal="center"/>
    </xf>
    <xf numFmtId="2" fontId="33" fillId="0" borderId="0" xfId="0" applyNumberFormat="1" applyFont="1" applyAlignment="1">
      <alignment horizontal="center"/>
    </xf>
    <xf numFmtId="0" fontId="1" fillId="0" borderId="0" xfId="53" applyFont="1" applyFill="1" applyAlignment="1">
      <alignment horizontal="left"/>
      <protection/>
    </xf>
    <xf numFmtId="2" fontId="0" fillId="0" borderId="17" xfId="0" applyNumberFormat="1" applyBorder="1" applyAlignment="1">
      <alignment horizontal="center"/>
    </xf>
    <xf numFmtId="1" fontId="36" fillId="0" borderId="0" xfId="0" applyNumberFormat="1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164" fontId="1" fillId="0" borderId="0" xfId="0" applyNumberFormat="1" applyFont="1" applyAlignment="1">
      <alignment/>
    </xf>
    <xf numFmtId="0" fontId="21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2" fontId="31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35" fillId="0" borderId="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vertical="center"/>
    </xf>
    <xf numFmtId="1" fontId="3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41" fillId="0" borderId="0" xfId="0" applyFont="1" applyAlignment="1">
      <alignment horizontal="center"/>
    </xf>
    <xf numFmtId="1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2" fontId="42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horizontal="center"/>
    </xf>
    <xf numFmtId="0" fontId="16" fillId="35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2" fontId="30" fillId="39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1" fontId="0" fillId="0" borderId="0" xfId="0" applyNumberFormat="1" applyAlignment="1">
      <alignment/>
    </xf>
    <xf numFmtId="2" fontId="30" fillId="0" borderId="18" xfId="0" applyNumberFormat="1" applyFont="1" applyBorder="1" applyAlignment="1">
      <alignment horizontal="center"/>
    </xf>
    <xf numFmtId="21" fontId="0" fillId="0" borderId="19" xfId="0" applyNumberFormat="1" applyBorder="1" applyAlignment="1">
      <alignment/>
    </xf>
    <xf numFmtId="2" fontId="2" fillId="0" borderId="19" xfId="0" applyNumberFormat="1" applyFont="1" applyBorder="1" applyAlignment="1">
      <alignment/>
    </xf>
    <xf numFmtId="46" fontId="0" fillId="0" borderId="19" xfId="0" applyNumberFormat="1" applyBorder="1" applyAlignment="1">
      <alignment/>
    </xf>
    <xf numFmtId="21" fontId="0" fillId="0" borderId="19" xfId="0" applyNumberFormat="1" applyBorder="1" applyAlignment="1">
      <alignment horizontal="center"/>
    </xf>
    <xf numFmtId="2" fontId="3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165" fontId="0" fillId="0" borderId="19" xfId="0" applyNumberFormat="1" applyBorder="1" applyAlignment="1">
      <alignment/>
    </xf>
    <xf numFmtId="2" fontId="30" fillId="0" borderId="20" xfId="0" applyNumberFormat="1" applyFont="1" applyBorder="1" applyAlignment="1">
      <alignment horizontal="center"/>
    </xf>
    <xf numFmtId="164" fontId="35" fillId="0" borderId="19" xfId="0" applyNumberFormat="1" applyFont="1" applyBorder="1" applyAlignment="1">
      <alignment vertical="center"/>
    </xf>
    <xf numFmtId="0" fontId="0" fillId="0" borderId="19" xfId="0" applyBorder="1" applyAlignment="1">
      <alignment horizontal="center"/>
    </xf>
    <xf numFmtId="0" fontId="28" fillId="0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/>
    </xf>
    <xf numFmtId="2" fontId="30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5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21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14" fontId="42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2" fontId="0" fillId="41" borderId="0" xfId="0" applyNumberFormat="1" applyFill="1" applyBorder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0" fillId="41" borderId="0" xfId="0" applyFill="1" applyAlignment="1">
      <alignment/>
    </xf>
    <xf numFmtId="46" fontId="0" fillId="0" borderId="0" xfId="0" applyNumberFormat="1" applyAlignment="1">
      <alignment/>
    </xf>
    <xf numFmtId="21" fontId="2" fillId="0" borderId="19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0" fillId="10" borderId="0" xfId="0" applyNumberFormat="1" applyFill="1" applyAlignment="1">
      <alignment/>
    </xf>
    <xf numFmtId="0" fontId="26" fillId="0" borderId="14" xfId="0" applyFont="1" applyBorder="1" applyAlignment="1">
      <alignment horizontal="center" wrapText="1"/>
    </xf>
    <xf numFmtId="2" fontId="0" fillId="16" borderId="0" xfId="0" applyNumberFormat="1" applyFill="1" applyAlignment="1">
      <alignment/>
    </xf>
    <xf numFmtId="2" fontId="90" fillId="0" borderId="10" xfId="0" applyNumberFormat="1" applyFont="1" applyBorder="1" applyAlignment="1">
      <alignment horizontal="center"/>
    </xf>
    <xf numFmtId="2" fontId="90" fillId="0" borderId="17" xfId="0" applyNumberFormat="1" applyFont="1" applyBorder="1" applyAlignment="1">
      <alignment horizontal="center"/>
    </xf>
    <xf numFmtId="21" fontId="91" fillId="0" borderId="19" xfId="0" applyNumberFormat="1" applyFont="1" applyBorder="1" applyAlignment="1">
      <alignment/>
    </xf>
    <xf numFmtId="2" fontId="91" fillId="0" borderId="19" xfId="0" applyNumberFormat="1" applyFont="1" applyBorder="1" applyAlignment="1">
      <alignment/>
    </xf>
    <xf numFmtId="21" fontId="90" fillId="0" borderId="19" xfId="0" applyNumberFormat="1" applyFont="1" applyBorder="1" applyAlignment="1">
      <alignment/>
    </xf>
    <xf numFmtId="0" fontId="0" fillId="10" borderId="0" xfId="0" applyFill="1" applyAlignment="1">
      <alignment/>
    </xf>
    <xf numFmtId="0" fontId="0" fillId="0" borderId="19" xfId="0" applyFont="1" applyBorder="1" applyAlignment="1">
      <alignment horizontal="right"/>
    </xf>
    <xf numFmtId="0" fontId="92" fillId="0" borderId="19" xfId="0" applyFont="1" applyBorder="1" applyAlignment="1">
      <alignment horizontal="right"/>
    </xf>
    <xf numFmtId="2" fontId="93" fillId="0" borderId="19" xfId="0" applyNumberFormat="1" applyFont="1" applyBorder="1" applyAlignment="1">
      <alignment/>
    </xf>
    <xf numFmtId="0" fontId="17" fillId="42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21" fontId="2" fillId="0" borderId="0" xfId="0" applyNumberFormat="1" applyFont="1" applyBorder="1" applyAlignment="1">
      <alignment/>
    </xf>
    <xf numFmtId="2" fontId="90" fillId="0" borderId="0" xfId="0" applyNumberFormat="1" applyFont="1" applyBorder="1" applyAlignment="1">
      <alignment horizontal="center"/>
    </xf>
    <xf numFmtId="2" fontId="32" fillId="40" borderId="0" xfId="0" applyNumberFormat="1" applyFont="1" applyFill="1" applyBorder="1" applyAlignment="1">
      <alignment horizontal="center"/>
    </xf>
    <xf numFmtId="2" fontId="91" fillId="0" borderId="0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21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6" fontId="0" fillId="0" borderId="0" xfId="0" applyNumberFormat="1" applyFill="1" applyAlignment="1">
      <alignment/>
    </xf>
    <xf numFmtId="0" fontId="13" fillId="43" borderId="11" xfId="0" applyFont="1" applyFill="1" applyBorder="1" applyAlignment="1">
      <alignment horizontal="center" vertical="center" wrapText="1"/>
    </xf>
    <xf numFmtId="21" fontId="92" fillId="0" borderId="19" xfId="0" applyNumberFormat="1" applyFont="1" applyBorder="1" applyAlignment="1">
      <alignment/>
    </xf>
    <xf numFmtId="2" fontId="0" fillId="41" borderId="0" xfId="0" applyNumberFormat="1" applyFill="1" applyAlignment="1">
      <alignment/>
    </xf>
    <xf numFmtId="0" fontId="0" fillId="0" borderId="16" xfId="0" applyBorder="1" applyAlignment="1">
      <alignment/>
    </xf>
    <xf numFmtId="0" fontId="48" fillId="0" borderId="21" xfId="0" applyFont="1" applyFill="1" applyBorder="1" applyAlignment="1">
      <alignment/>
    </xf>
    <xf numFmtId="0" fontId="48" fillId="0" borderId="21" xfId="0" applyFont="1" applyBorder="1" applyAlignment="1">
      <alignment/>
    </xf>
    <xf numFmtId="0" fontId="0" fillId="41" borderId="16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sultados navaleno 2006 sec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66675</xdr:rowOff>
    </xdr:from>
    <xdr:to>
      <xdr:col>16</xdr:col>
      <xdr:colOff>342900</xdr:colOff>
      <xdr:row>5</xdr:row>
      <xdr:rowOff>0</xdr:rowOff>
    </xdr:to>
    <xdr:pic>
      <xdr:nvPicPr>
        <xdr:cNvPr id="1" name="f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66675"/>
          <a:ext cx="3267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133350</xdr:rowOff>
    </xdr:from>
    <xdr:to>
      <xdr:col>8</xdr:col>
      <xdr:colOff>561975</xdr:colOff>
      <xdr:row>3</xdr:row>
      <xdr:rowOff>114300</xdr:rowOff>
    </xdr:to>
    <xdr:pic>
      <xdr:nvPicPr>
        <xdr:cNvPr id="1" name="f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33350"/>
          <a:ext cx="2181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142875</xdr:rowOff>
    </xdr:from>
    <xdr:to>
      <xdr:col>8</xdr:col>
      <xdr:colOff>419100</xdr:colOff>
      <xdr:row>3</xdr:row>
      <xdr:rowOff>123825</xdr:rowOff>
    </xdr:to>
    <xdr:pic>
      <xdr:nvPicPr>
        <xdr:cNvPr id="1" name="f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42875"/>
          <a:ext cx="2181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114300</xdr:rowOff>
    </xdr:from>
    <xdr:to>
      <xdr:col>8</xdr:col>
      <xdr:colOff>514350</xdr:colOff>
      <xdr:row>3</xdr:row>
      <xdr:rowOff>104775</xdr:rowOff>
    </xdr:to>
    <xdr:pic>
      <xdr:nvPicPr>
        <xdr:cNvPr id="1" name="f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4300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0</xdr:row>
      <xdr:rowOff>76200</xdr:rowOff>
    </xdr:from>
    <xdr:to>
      <xdr:col>8</xdr:col>
      <xdr:colOff>0</xdr:colOff>
      <xdr:row>3</xdr:row>
      <xdr:rowOff>76200</xdr:rowOff>
    </xdr:to>
    <xdr:pic>
      <xdr:nvPicPr>
        <xdr:cNvPr id="1" name="f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6200"/>
          <a:ext cx="2171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76200</xdr:rowOff>
    </xdr:from>
    <xdr:to>
      <xdr:col>8</xdr:col>
      <xdr:colOff>0</xdr:colOff>
      <xdr:row>3</xdr:row>
      <xdr:rowOff>76200</xdr:rowOff>
    </xdr:to>
    <xdr:pic>
      <xdr:nvPicPr>
        <xdr:cNvPr id="1" name="f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76200"/>
          <a:ext cx="2009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123825</xdr:rowOff>
    </xdr:from>
    <xdr:to>
      <xdr:col>14</xdr:col>
      <xdr:colOff>0</xdr:colOff>
      <xdr:row>3</xdr:row>
      <xdr:rowOff>228600</xdr:rowOff>
    </xdr:to>
    <xdr:pic>
      <xdr:nvPicPr>
        <xdr:cNvPr id="1" name="f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23825"/>
          <a:ext cx="1409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</xdr:row>
      <xdr:rowOff>152400</xdr:rowOff>
    </xdr:from>
    <xdr:to>
      <xdr:col>12</xdr:col>
      <xdr:colOff>581025</xdr:colOff>
      <xdr:row>5</xdr:row>
      <xdr:rowOff>171450</xdr:rowOff>
    </xdr:to>
    <xdr:pic>
      <xdr:nvPicPr>
        <xdr:cNvPr id="1" name="f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314325"/>
          <a:ext cx="1657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47625</xdr:rowOff>
    </xdr:from>
    <xdr:to>
      <xdr:col>7</xdr:col>
      <xdr:colOff>581025</xdr:colOff>
      <xdr:row>3</xdr:row>
      <xdr:rowOff>47625</xdr:rowOff>
    </xdr:to>
    <xdr:pic>
      <xdr:nvPicPr>
        <xdr:cNvPr id="1" name="f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7625"/>
          <a:ext cx="2171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47625</xdr:rowOff>
    </xdr:from>
    <xdr:to>
      <xdr:col>7</xdr:col>
      <xdr:colOff>504825</xdr:colOff>
      <xdr:row>3</xdr:row>
      <xdr:rowOff>38100</xdr:rowOff>
    </xdr:to>
    <xdr:pic>
      <xdr:nvPicPr>
        <xdr:cNvPr id="1" name="f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47625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57150</xdr:rowOff>
    </xdr:from>
    <xdr:to>
      <xdr:col>9</xdr:col>
      <xdr:colOff>323850</xdr:colOff>
      <xdr:row>3</xdr:row>
      <xdr:rowOff>47625</xdr:rowOff>
    </xdr:to>
    <xdr:pic>
      <xdr:nvPicPr>
        <xdr:cNvPr id="1" name="f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7150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76200</xdr:rowOff>
    </xdr:from>
    <xdr:to>
      <xdr:col>8</xdr:col>
      <xdr:colOff>352425</xdr:colOff>
      <xdr:row>3</xdr:row>
      <xdr:rowOff>76200</xdr:rowOff>
    </xdr:to>
    <xdr:pic>
      <xdr:nvPicPr>
        <xdr:cNvPr id="1" name="f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76200"/>
          <a:ext cx="2171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0</xdr:row>
      <xdr:rowOff>85725</xdr:rowOff>
    </xdr:from>
    <xdr:to>
      <xdr:col>7</xdr:col>
      <xdr:colOff>409575</xdr:colOff>
      <xdr:row>3</xdr:row>
      <xdr:rowOff>85725</xdr:rowOff>
    </xdr:to>
    <xdr:pic>
      <xdr:nvPicPr>
        <xdr:cNvPr id="1" name="f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85725"/>
          <a:ext cx="2181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180975</xdr:rowOff>
    </xdr:from>
    <xdr:to>
      <xdr:col>8</xdr:col>
      <xdr:colOff>504825</xdr:colOff>
      <xdr:row>4</xdr:row>
      <xdr:rowOff>9525</xdr:rowOff>
    </xdr:to>
    <xdr:pic>
      <xdr:nvPicPr>
        <xdr:cNvPr id="1" name="f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0975"/>
          <a:ext cx="2190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24"/>
  <sheetViews>
    <sheetView zoomScale="70" zoomScaleNormal="70" zoomScalePageLayoutView="0" workbookViewId="0" topLeftCell="A121">
      <pane xSplit="5" topLeftCell="F1" activePane="topRight" state="frozen"/>
      <selection pane="topLeft" activeCell="A1" sqref="A1"/>
      <selection pane="topRight" activeCell="M132" activeCellId="1" sqref="D132:D151 M132:M151"/>
    </sheetView>
  </sheetViews>
  <sheetFormatPr defaultColWidth="11.421875" defaultRowHeight="12.75"/>
  <cols>
    <col min="1" max="1" width="4.00390625" style="1" customWidth="1"/>
    <col min="2" max="2" width="6.8515625" style="2" customWidth="1"/>
    <col min="4" max="4" width="26.28125" style="0" customWidth="1"/>
    <col min="5" max="5" width="16.00390625" style="0" bestFit="1" customWidth="1"/>
    <col min="6" max="6" width="18.421875" style="0" customWidth="1"/>
    <col min="7" max="7" width="9.28125" style="2" customWidth="1"/>
    <col min="8" max="8" width="9.421875" style="0" customWidth="1"/>
    <col min="9" max="9" width="9.8515625" style="3" customWidth="1"/>
    <col min="10" max="10" width="9.28125" style="4" customWidth="1"/>
    <col min="11" max="11" width="10.00390625" style="5" customWidth="1"/>
    <col min="12" max="12" width="9.140625" style="4" customWidth="1"/>
    <col min="13" max="13" width="8.57421875" style="4" customWidth="1"/>
    <col min="14" max="14" width="9.140625" style="6" customWidth="1"/>
    <col min="15" max="15" width="8.421875" style="6" customWidth="1"/>
    <col min="16" max="16" width="9.00390625" style="6" customWidth="1"/>
    <col min="17" max="17" width="8.140625" style="6" customWidth="1"/>
    <col min="18" max="18" width="9.00390625" style="6" customWidth="1"/>
    <col min="19" max="19" width="8.28125" style="7" customWidth="1"/>
    <col min="20" max="20" width="8.7109375" style="7" customWidth="1"/>
    <col min="21" max="21" width="9.421875" style="7" customWidth="1"/>
    <col min="22" max="22" width="8.7109375" style="7" customWidth="1"/>
    <col min="23" max="23" width="9.140625" style="8" customWidth="1"/>
    <col min="24" max="24" width="8.57421875" style="9" customWidth="1"/>
    <col min="25" max="25" width="10.421875" style="8" customWidth="1"/>
    <col min="26" max="26" width="8.7109375" style="9" customWidth="1"/>
    <col min="27" max="27" width="10.57421875" style="10" customWidth="1"/>
    <col min="28" max="28" width="9.57421875" style="11" bestFit="1" customWidth="1"/>
    <col min="29" max="29" width="3.140625" style="0" customWidth="1"/>
    <col min="30" max="30" width="10.28125" style="0" customWidth="1"/>
    <col min="31" max="31" width="10.421875" style="0" customWidth="1"/>
    <col min="32" max="32" width="12.28125" style="12" customWidth="1"/>
    <col min="33" max="36" width="9.28125" style="13" customWidth="1"/>
    <col min="37" max="37" width="15.00390625" style="14" customWidth="1"/>
    <col min="38" max="38" width="10.00390625" style="0" customWidth="1"/>
    <col min="39" max="47" width="9.28125" style="0" customWidth="1"/>
    <col min="48" max="48" width="10.8515625" style="0" customWidth="1"/>
    <col min="49" max="49" width="16.28125" style="15" customWidth="1"/>
    <col min="50" max="50" width="10.7109375" style="0" customWidth="1"/>
    <col min="51" max="51" width="5.57421875" style="0" customWidth="1"/>
    <col min="52" max="52" width="6.57421875" style="0" customWidth="1"/>
    <col min="53" max="53" width="7.7109375" style="0" customWidth="1"/>
    <col min="54" max="54" width="6.8515625" style="0" customWidth="1"/>
    <col min="55" max="55" width="8.00390625" style="0" customWidth="1"/>
    <col min="56" max="56" width="9.7109375" style="0" customWidth="1"/>
  </cols>
  <sheetData>
    <row r="1" ht="12.75">
      <c r="J1"/>
    </row>
    <row r="2" spans="10:16" ht="12.75">
      <c r="J2" s="16"/>
      <c r="K2" s="18"/>
      <c r="L2" s="17"/>
      <c r="M2" s="17"/>
      <c r="N2" s="19"/>
      <c r="O2" s="19"/>
      <c r="P2" s="19"/>
    </row>
    <row r="3" spans="3:16" ht="20.25">
      <c r="C3" s="20" t="s">
        <v>172</v>
      </c>
      <c r="D3" s="20"/>
      <c r="E3" s="21"/>
      <c r="F3" s="21"/>
      <c r="J3" s="16"/>
      <c r="K3" s="18"/>
      <c r="L3" s="17"/>
      <c r="M3" s="17"/>
      <c r="N3" s="19"/>
      <c r="O3" s="19"/>
      <c r="P3" s="19"/>
    </row>
    <row r="4" spans="3:16" ht="20.25">
      <c r="C4" s="20"/>
      <c r="D4" s="20"/>
      <c r="E4" s="21"/>
      <c r="F4" s="21"/>
      <c r="J4" s="16"/>
      <c r="K4" s="18"/>
      <c r="L4" s="17"/>
      <c r="M4" s="17"/>
      <c r="N4" s="19"/>
      <c r="O4" s="19"/>
      <c r="P4" s="19"/>
    </row>
    <row r="5" spans="3:10" ht="22.5" customHeight="1">
      <c r="C5" s="22" t="s">
        <v>0</v>
      </c>
      <c r="D5" s="22"/>
      <c r="J5"/>
    </row>
    <row r="6" ht="15" customHeight="1" thickBot="1"/>
    <row r="7" spans="1:50" s="37" customFormat="1" ht="42.75" thickBot="1">
      <c r="A7" s="23"/>
      <c r="B7" s="25" t="s">
        <v>1</v>
      </c>
      <c r="C7" s="25" t="s">
        <v>2</v>
      </c>
      <c r="D7" s="25" t="s">
        <v>3</v>
      </c>
      <c r="E7" s="25" t="s">
        <v>4</v>
      </c>
      <c r="F7" s="25" t="s">
        <v>5</v>
      </c>
      <c r="G7" s="26" t="s">
        <v>6</v>
      </c>
      <c r="H7" s="27" t="s">
        <v>7</v>
      </c>
      <c r="I7" s="114" t="s">
        <v>96</v>
      </c>
      <c r="J7" s="27" t="s">
        <v>8</v>
      </c>
      <c r="K7" s="114" t="s">
        <v>170</v>
      </c>
      <c r="L7" s="28" t="s">
        <v>7</v>
      </c>
      <c r="M7" s="29" t="s">
        <v>59</v>
      </c>
      <c r="N7" s="28" t="s">
        <v>8</v>
      </c>
      <c r="O7" s="29" t="s">
        <v>180</v>
      </c>
      <c r="P7" s="30" t="s">
        <v>7</v>
      </c>
      <c r="Q7" s="31" t="s">
        <v>302</v>
      </c>
      <c r="R7" s="30" t="s">
        <v>8</v>
      </c>
      <c r="S7" s="31" t="s">
        <v>303</v>
      </c>
      <c r="T7" s="32" t="s">
        <v>7</v>
      </c>
      <c r="U7" s="33" t="s">
        <v>304</v>
      </c>
      <c r="V7" s="32" t="s">
        <v>8</v>
      </c>
      <c r="W7" s="33" t="s">
        <v>305</v>
      </c>
      <c r="X7" s="34" t="s">
        <v>7</v>
      </c>
      <c r="Y7" s="35" t="s">
        <v>306</v>
      </c>
      <c r="Z7" s="34" t="s">
        <v>8</v>
      </c>
      <c r="AA7" s="35" t="s">
        <v>307</v>
      </c>
      <c r="AB7" s="36" t="s">
        <v>9</v>
      </c>
      <c r="AD7" s="38" t="s">
        <v>10</v>
      </c>
      <c r="AE7" s="39" t="s">
        <v>11</v>
      </c>
      <c r="AF7" s="40" t="s">
        <v>12</v>
      </c>
      <c r="AG7" s="41" t="s">
        <v>13</v>
      </c>
      <c r="AH7" s="42" t="s">
        <v>14</v>
      </c>
      <c r="AI7" s="42" t="s">
        <v>15</v>
      </c>
      <c r="AJ7" s="42" t="s">
        <v>16</v>
      </c>
      <c r="AK7" s="43" t="s">
        <v>17</v>
      </c>
      <c r="AL7" s="170" t="str">
        <f>I7</f>
        <v>Barcouço Día 1</v>
      </c>
      <c r="AM7" s="170" t="str">
        <f>K7</f>
        <v>Barcouço Día 2</v>
      </c>
      <c r="AN7" s="170" t="str">
        <f>M7</f>
        <v>La Almunia  Día 1</v>
      </c>
      <c r="AO7" s="170" t="str">
        <f>O7</f>
        <v>La Almunia  Día 2</v>
      </c>
      <c r="AP7" s="170" t="str">
        <f>Q7</f>
        <v>Tierz        Dia 1</v>
      </c>
      <c r="AQ7" s="170" t="str">
        <f>S7</f>
        <v>Tierz             Dia 2</v>
      </c>
      <c r="AR7" s="170" t="s">
        <v>37</v>
      </c>
      <c r="AS7" s="170" t="s">
        <v>38</v>
      </c>
      <c r="AT7" s="170" t="s">
        <v>306</v>
      </c>
      <c r="AU7" s="170" t="s">
        <v>307</v>
      </c>
      <c r="AV7" s="44" t="s">
        <v>489</v>
      </c>
      <c r="AW7" s="45" t="s">
        <v>488</v>
      </c>
      <c r="AX7" s="37" t="s">
        <v>284</v>
      </c>
    </row>
    <row r="8" spans="2:50" ht="15.75">
      <c r="B8" s="128"/>
      <c r="C8" s="129">
        <v>1</v>
      </c>
      <c r="D8" s="160" t="s">
        <v>63</v>
      </c>
      <c r="E8" s="160" t="s">
        <v>64</v>
      </c>
      <c r="F8" s="161" t="s">
        <v>65</v>
      </c>
      <c r="G8" s="123">
        <f aca="true" t="shared" si="0" ref="G8:G45">AV8</f>
        <v>599.8463311563579</v>
      </c>
      <c r="H8" s="119">
        <v>0.07393518518518519</v>
      </c>
      <c r="I8" s="120">
        <v>100</v>
      </c>
      <c r="J8" s="119">
        <v>0.04739583333333333</v>
      </c>
      <c r="K8" s="120">
        <v>100</v>
      </c>
      <c r="L8" s="119">
        <v>0.0787037037037037</v>
      </c>
      <c r="M8" s="175">
        <f aca="true" t="shared" si="1" ref="M8:M22">AW8</f>
        <v>99.81650529871504</v>
      </c>
      <c r="N8" s="119">
        <v>0.036377314814814814</v>
      </c>
      <c r="O8" s="120">
        <v>100</v>
      </c>
      <c r="P8" s="119">
        <v>0.05512731481481481</v>
      </c>
      <c r="Q8" s="120">
        <v>100</v>
      </c>
      <c r="R8" s="119">
        <v>0.04833333333333333</v>
      </c>
      <c r="S8" s="120">
        <v>100</v>
      </c>
      <c r="T8" s="119">
        <v>0.04545138888888889</v>
      </c>
      <c r="U8" s="120">
        <v>98.5485103132162</v>
      </c>
      <c r="V8" s="119">
        <v>0.06025462962962963</v>
      </c>
      <c r="W8" s="120">
        <v>99.84633115635806</v>
      </c>
      <c r="X8" s="119">
        <v>0.05309027777777778</v>
      </c>
      <c r="Y8" s="120">
        <v>99.41137998691956</v>
      </c>
      <c r="Z8" s="119">
        <v>0.08134259259259259</v>
      </c>
      <c r="AA8" s="120">
        <v>99.2743312464428</v>
      </c>
      <c r="AB8" s="123">
        <f aca="true" t="shared" si="2" ref="AB8:AB45">I8+K8+M8+O8+Q8+S8+U8+W8+Y8+AA8</f>
        <v>996.8970580016515</v>
      </c>
      <c r="AD8" s="50">
        <f aca="true" t="shared" si="3" ref="AD8:AD45">LARGE($AL8:$AU8,1)</f>
        <v>100</v>
      </c>
      <c r="AE8" s="50">
        <f aca="true" t="shared" si="4" ref="AE8:AE45">SMALL($AL8:$AT8,1)</f>
        <v>98.5485103132162</v>
      </c>
      <c r="AF8" s="51">
        <f aca="true" t="shared" si="5" ref="AF8:AF45">COUNT(AL8:AU8)</f>
        <v>10</v>
      </c>
      <c r="AG8" s="52">
        <f aca="true" t="shared" si="6" ref="AG8:AG45">IF(COUNTBLANK($AL8:$AU8)&lt;4,SMALL($AL8:$AU8,1),0)</f>
        <v>98.5485103132162</v>
      </c>
      <c r="AH8" s="52">
        <f aca="true" t="shared" si="7" ref="AH8:AH45">IF(COUNTBLANK($AL8:$AU8)&lt;3,SMALL($AL8:$AU8,2),0)</f>
        <v>99.2743312464428</v>
      </c>
      <c r="AI8" s="52">
        <f aca="true" t="shared" si="8" ref="AI8:AI45">IF(COUNTBLANK($AL8:$AU8)&lt;2,SMALL($AL8:$AU8,3),0)</f>
        <v>99.41137998691956</v>
      </c>
      <c r="AJ8" s="52">
        <f aca="true" t="shared" si="9" ref="AJ8:AJ45">IF(COUNTBLANK($AL8:$AU8)&lt;1,SMALL($AL8:$AU8,4),0)</f>
        <v>99.81650529871504</v>
      </c>
      <c r="AK8" s="53">
        <f aca="true" t="shared" si="10" ref="AK8:AK45">SUM(AG8:AJ8)</f>
        <v>397.05072684529364</v>
      </c>
      <c r="AL8" s="52">
        <f aca="true" t="shared" si="11" ref="AL8:AL45">IF(I8&lt;&gt;"",I8,"")</f>
        <v>100</v>
      </c>
      <c r="AM8" s="52">
        <f aca="true" t="shared" si="12" ref="AM8:AM45">IF(K8&lt;&gt;"",K8,"")</f>
        <v>100</v>
      </c>
      <c r="AN8" s="172">
        <f aca="true" t="shared" si="13" ref="AN8:AN45">IF(M8&lt;&gt;"",M8,"")</f>
        <v>99.81650529871504</v>
      </c>
      <c r="AO8" s="52">
        <f aca="true" t="shared" si="14" ref="AO8:AO45">IF(O8&lt;&gt;"",O8,"")</f>
        <v>100</v>
      </c>
      <c r="AP8" s="52">
        <f aca="true" t="shared" si="15" ref="AP8:AP45">IF(Q8&lt;&gt;"",Q8,"")</f>
        <v>100</v>
      </c>
      <c r="AQ8" s="52">
        <f aca="true" t="shared" si="16" ref="AQ8:AQ45">IF(S8&lt;&gt;"",S8,"")</f>
        <v>100</v>
      </c>
      <c r="AR8" s="52">
        <f aca="true" t="shared" si="17" ref="AR8:AR45">IF(U8&lt;&gt;"",U8,"")</f>
        <v>98.5485103132162</v>
      </c>
      <c r="AS8" s="52">
        <f aca="true" t="shared" si="18" ref="AS8:AS45">IF(W8&lt;&gt;"",W8,"")</f>
        <v>99.84633115635806</v>
      </c>
      <c r="AT8" s="52">
        <f aca="true" t="shared" si="19" ref="AT8:AT34">IF(Y8&lt;&gt;"",Y8,"")</f>
        <v>99.41137998691956</v>
      </c>
      <c r="AU8" s="52">
        <f aca="true" t="shared" si="20" ref="AU8:AU34">IF(AA8&lt;&gt;"",AA8,"")</f>
        <v>99.2743312464428</v>
      </c>
      <c r="AV8" s="54">
        <f aca="true" t="shared" si="21" ref="AV8:AV45">((SUM(AL8:AU8)-AK8))</f>
        <v>599.8463311563579</v>
      </c>
      <c r="AW8" s="13">
        <f>AVERAGE(AL8:AM8,AO8:AQ8,AS8:AU8)</f>
        <v>99.81650529871504</v>
      </c>
      <c r="AX8" s="13">
        <f>AW8-AE8</f>
        <v>1.267994985498845</v>
      </c>
    </row>
    <row r="9" spans="2:49" ht="15.75">
      <c r="B9" s="128"/>
      <c r="C9" s="129">
        <v>2</v>
      </c>
      <c r="D9" s="160" t="s">
        <v>75</v>
      </c>
      <c r="E9" s="160" t="s">
        <v>76</v>
      </c>
      <c r="F9" s="161" t="s">
        <v>77</v>
      </c>
      <c r="G9" s="131">
        <f t="shared" si="0"/>
        <v>585.446935729173</v>
      </c>
      <c r="H9" s="119">
        <v>0.08486111111111111</v>
      </c>
      <c r="I9" s="120">
        <v>87.12493180578286</v>
      </c>
      <c r="J9" s="119">
        <v>0.05188657407407407</v>
      </c>
      <c r="K9" s="120">
        <v>91.34508141869284</v>
      </c>
      <c r="L9" s="119">
        <v>0.08761574074074074</v>
      </c>
      <c r="M9" s="175">
        <f t="shared" si="1"/>
        <v>95.61123971676018</v>
      </c>
      <c r="N9" s="119">
        <v>0.03777777777777778</v>
      </c>
      <c r="O9" s="120">
        <v>96.29289215686273</v>
      </c>
      <c r="P9" s="119">
        <v>0.05814814814814815</v>
      </c>
      <c r="Q9" s="120">
        <v>94.80493630573247</v>
      </c>
      <c r="R9" s="119">
        <v>0.049664351851851855</v>
      </c>
      <c r="S9" s="120">
        <v>97.31997203449079</v>
      </c>
      <c r="T9" s="119">
        <v>0.050381944444444444</v>
      </c>
      <c r="U9" s="120">
        <v>88.90420399724329</v>
      </c>
      <c r="V9" s="119">
        <v>0.06016203703703704</v>
      </c>
      <c r="W9" s="120">
        <v>100</v>
      </c>
      <c r="X9" s="119">
        <v>0.05484953703703704</v>
      </c>
      <c r="Y9" s="120">
        <v>96.2228318210593</v>
      </c>
      <c r="Z9" s="119">
        <v>0.08075231481481482</v>
      </c>
      <c r="AA9" s="120">
        <v>100</v>
      </c>
      <c r="AB9" s="123">
        <f t="shared" si="2"/>
        <v>947.6260892566245</v>
      </c>
      <c r="AD9" s="50">
        <f t="shared" si="3"/>
        <v>100</v>
      </c>
      <c r="AE9" s="50">
        <f t="shared" si="4"/>
        <v>87.12493180578286</v>
      </c>
      <c r="AF9" s="51">
        <f t="shared" si="5"/>
        <v>10</v>
      </c>
      <c r="AG9" s="52">
        <f t="shared" si="6"/>
        <v>87.12493180578286</v>
      </c>
      <c r="AH9" s="52">
        <f t="shared" si="7"/>
        <v>88.90420399724329</v>
      </c>
      <c r="AI9" s="52">
        <f t="shared" si="8"/>
        <v>91.34508141869284</v>
      </c>
      <c r="AJ9" s="52">
        <f t="shared" si="9"/>
        <v>94.80493630573247</v>
      </c>
      <c r="AK9" s="53">
        <f t="shared" si="10"/>
        <v>362.1791535274515</v>
      </c>
      <c r="AL9" s="52">
        <f t="shared" si="11"/>
        <v>87.12493180578286</v>
      </c>
      <c r="AM9" s="52">
        <f t="shared" si="12"/>
        <v>91.34508141869284</v>
      </c>
      <c r="AN9" s="172">
        <f t="shared" si="13"/>
        <v>95.61123971676018</v>
      </c>
      <c r="AO9" s="52">
        <f t="shared" si="14"/>
        <v>96.29289215686273</v>
      </c>
      <c r="AP9" s="52">
        <f t="shared" si="15"/>
        <v>94.80493630573247</v>
      </c>
      <c r="AQ9" s="52">
        <f t="shared" si="16"/>
        <v>97.31997203449079</v>
      </c>
      <c r="AR9" s="52">
        <f t="shared" si="17"/>
        <v>88.90420399724329</v>
      </c>
      <c r="AS9" s="52">
        <f t="shared" si="18"/>
        <v>100</v>
      </c>
      <c r="AT9" s="52">
        <f t="shared" si="19"/>
        <v>96.2228318210593</v>
      </c>
      <c r="AU9" s="52">
        <f t="shared" si="20"/>
        <v>100</v>
      </c>
      <c r="AV9" s="54">
        <f t="shared" si="21"/>
        <v>585.446935729173</v>
      </c>
      <c r="AW9" s="13">
        <f>AVERAGE(AM9,AO9:AU9)</f>
        <v>95.61123971676018</v>
      </c>
    </row>
    <row r="10" spans="2:49" ht="15.75">
      <c r="B10" s="128"/>
      <c r="C10" s="129">
        <v>3</v>
      </c>
      <c r="D10" s="160" t="s">
        <v>69</v>
      </c>
      <c r="E10" s="160" t="s">
        <v>70</v>
      </c>
      <c r="F10" s="161" t="s">
        <v>71</v>
      </c>
      <c r="G10" s="131">
        <f t="shared" si="0"/>
        <v>574.3533304754453</v>
      </c>
      <c r="H10" s="119">
        <v>0.0802662037037037</v>
      </c>
      <c r="I10" s="120">
        <v>92.11247296322999</v>
      </c>
      <c r="J10" s="119">
        <v>0.05293981481481482</v>
      </c>
      <c r="K10" s="120">
        <v>89.52776563183208</v>
      </c>
      <c r="L10" s="119">
        <v>0.08251157407407407</v>
      </c>
      <c r="M10" s="175">
        <f t="shared" si="1"/>
        <v>94.28868504633346</v>
      </c>
      <c r="N10" s="119">
        <v>0.03928240740740741</v>
      </c>
      <c r="O10" s="120">
        <v>92.60459634649379</v>
      </c>
      <c r="P10" s="119">
        <v>0.05793981481481481</v>
      </c>
      <c r="Q10" s="120">
        <v>95.145825009988</v>
      </c>
      <c r="R10" s="119">
        <v>0.049097222222222216</v>
      </c>
      <c r="S10" s="120">
        <v>98.44413012729845</v>
      </c>
      <c r="T10" s="119">
        <v>0.04679398148148148</v>
      </c>
      <c r="U10" s="120">
        <v>95.72099925797676</v>
      </c>
      <c r="V10" s="119">
        <v>0.06165509259259259</v>
      </c>
      <c r="W10" s="120">
        <v>97.57837431950442</v>
      </c>
      <c r="X10" s="119">
        <v>0.05664351851851852</v>
      </c>
      <c r="Y10" s="120">
        <v>93.1753167143441</v>
      </c>
      <c r="Z10" s="119">
        <v>0.09184027777777777</v>
      </c>
      <c r="AA10" s="120">
        <v>87.92690611216132</v>
      </c>
      <c r="AB10" s="123">
        <f t="shared" si="2"/>
        <v>936.5250715291625</v>
      </c>
      <c r="AD10" s="50">
        <f t="shared" si="3"/>
        <v>98.44413012729845</v>
      </c>
      <c r="AE10" s="50">
        <f t="shared" si="4"/>
        <v>89.52776563183208</v>
      </c>
      <c r="AF10" s="51">
        <f t="shared" si="5"/>
        <v>10</v>
      </c>
      <c r="AG10" s="52">
        <f t="shared" si="6"/>
        <v>87.92690611216132</v>
      </c>
      <c r="AH10" s="52">
        <f t="shared" si="7"/>
        <v>89.52776563183208</v>
      </c>
      <c r="AI10" s="52">
        <f t="shared" si="8"/>
        <v>92.11247296322999</v>
      </c>
      <c r="AJ10" s="52">
        <f t="shared" si="9"/>
        <v>92.60459634649379</v>
      </c>
      <c r="AK10" s="53">
        <f t="shared" si="10"/>
        <v>362.1717410537172</v>
      </c>
      <c r="AL10" s="52">
        <f t="shared" si="11"/>
        <v>92.11247296322999</v>
      </c>
      <c r="AM10" s="52">
        <f t="shared" si="12"/>
        <v>89.52776563183208</v>
      </c>
      <c r="AN10" s="172">
        <f t="shared" si="13"/>
        <v>94.28868504633346</v>
      </c>
      <c r="AO10" s="52">
        <f t="shared" si="14"/>
        <v>92.60459634649379</v>
      </c>
      <c r="AP10" s="52">
        <f t="shared" si="15"/>
        <v>95.145825009988</v>
      </c>
      <c r="AQ10" s="52">
        <f t="shared" si="16"/>
        <v>98.44413012729845</v>
      </c>
      <c r="AR10" s="52">
        <f t="shared" si="17"/>
        <v>95.72099925797676</v>
      </c>
      <c r="AS10" s="52">
        <f t="shared" si="18"/>
        <v>97.57837431950442</v>
      </c>
      <c r="AT10" s="52">
        <f t="shared" si="19"/>
        <v>93.1753167143441</v>
      </c>
      <c r="AU10" s="52">
        <f t="shared" si="20"/>
        <v>87.92690611216132</v>
      </c>
      <c r="AV10" s="54">
        <f t="shared" si="21"/>
        <v>574.3533304754453</v>
      </c>
      <c r="AW10" s="13">
        <f>AVERAGE(AL10:AM10,AO10:AT10)</f>
        <v>94.28868504633346</v>
      </c>
    </row>
    <row r="11" spans="2:49" ht="15.75">
      <c r="B11" s="128"/>
      <c r="C11" s="129">
        <v>4</v>
      </c>
      <c r="D11" s="160" t="s">
        <v>221</v>
      </c>
      <c r="E11" s="160" t="s">
        <v>70</v>
      </c>
      <c r="F11" s="161" t="s">
        <v>182</v>
      </c>
      <c r="G11" s="123">
        <f t="shared" si="0"/>
        <v>570.4999871707018</v>
      </c>
      <c r="H11" s="119"/>
      <c r="I11" s="120"/>
      <c r="J11" s="119"/>
      <c r="K11" s="120"/>
      <c r="L11" s="119">
        <v>0.0849537037037037</v>
      </c>
      <c r="M11" s="175">
        <f t="shared" si="1"/>
        <v>94.59019769453384</v>
      </c>
      <c r="N11" s="119">
        <v>0.039641203703703706</v>
      </c>
      <c r="O11" s="120">
        <v>91.76642335766422</v>
      </c>
      <c r="P11" s="119">
        <v>0.06016203703703704</v>
      </c>
      <c r="Q11" s="120">
        <v>91.631396691035</v>
      </c>
      <c r="R11" s="119">
        <v>0.054328703703703705</v>
      </c>
      <c r="S11" s="120">
        <v>88.96463570515552</v>
      </c>
      <c r="T11" s="119">
        <v>0.04783564814814815</v>
      </c>
      <c r="U11" s="120">
        <v>93.63658359545126</v>
      </c>
      <c r="V11" s="119">
        <v>0.06152777777777777</v>
      </c>
      <c r="W11" s="120">
        <v>97.78028592927015</v>
      </c>
      <c r="X11" s="119">
        <v>0.05533564814814815</v>
      </c>
      <c r="Y11" s="120">
        <v>95.37753608031792</v>
      </c>
      <c r="Z11" s="119">
        <v>0.08295138888888888</v>
      </c>
      <c r="AA11" s="120">
        <v>97.3489605134645</v>
      </c>
      <c r="AB11" s="123">
        <f t="shared" si="2"/>
        <v>751.0960195668923</v>
      </c>
      <c r="AD11" s="50">
        <f t="shared" si="3"/>
        <v>97.78028592927015</v>
      </c>
      <c r="AE11" s="50">
        <f t="shared" si="4"/>
        <v>88.96463570515552</v>
      </c>
      <c r="AF11" s="51">
        <f t="shared" si="5"/>
        <v>8</v>
      </c>
      <c r="AG11" s="52">
        <f t="shared" si="6"/>
        <v>88.96463570515552</v>
      </c>
      <c r="AH11" s="52">
        <f t="shared" si="7"/>
        <v>91.631396691035</v>
      </c>
      <c r="AI11" s="52">
        <f t="shared" si="8"/>
        <v>0</v>
      </c>
      <c r="AJ11" s="52">
        <f t="shared" si="9"/>
        <v>0</v>
      </c>
      <c r="AK11" s="53">
        <f t="shared" si="10"/>
        <v>180.5960323961905</v>
      </c>
      <c r="AL11" s="52">
        <f t="shared" si="11"/>
      </c>
      <c r="AM11" s="52">
        <f t="shared" si="12"/>
      </c>
      <c r="AN11" s="172">
        <f t="shared" si="13"/>
        <v>94.59019769453384</v>
      </c>
      <c r="AO11" s="52">
        <f t="shared" si="14"/>
        <v>91.76642335766422</v>
      </c>
      <c r="AP11" s="52">
        <f t="shared" si="15"/>
        <v>91.631396691035</v>
      </c>
      <c r="AQ11" s="52">
        <f t="shared" si="16"/>
        <v>88.96463570515552</v>
      </c>
      <c r="AR11" s="52">
        <f t="shared" si="17"/>
        <v>93.63658359545126</v>
      </c>
      <c r="AS11" s="52">
        <f t="shared" si="18"/>
        <v>97.78028592927015</v>
      </c>
      <c r="AT11" s="52">
        <f t="shared" si="19"/>
        <v>95.37753608031792</v>
      </c>
      <c r="AU11" s="52">
        <f t="shared" si="20"/>
        <v>97.3489605134645</v>
      </c>
      <c r="AV11" s="54">
        <f t="shared" si="21"/>
        <v>570.4999871707018</v>
      </c>
      <c r="AW11" s="13">
        <f>AVERAGE(AO11:AP11,AR11:AU11)</f>
        <v>94.59019769453384</v>
      </c>
    </row>
    <row r="12" spans="2:49" ht="15.75">
      <c r="B12" s="128"/>
      <c r="C12" s="129">
        <v>5</v>
      </c>
      <c r="D12" s="160" t="s">
        <v>191</v>
      </c>
      <c r="E12" s="160" t="s">
        <v>192</v>
      </c>
      <c r="F12" s="161" t="s">
        <v>48</v>
      </c>
      <c r="G12" s="123">
        <f t="shared" si="0"/>
        <v>568.2518891847284</v>
      </c>
      <c r="H12" s="119"/>
      <c r="I12" s="120"/>
      <c r="J12" s="119"/>
      <c r="K12" s="120"/>
      <c r="L12" s="119">
        <v>0.08377314814814814</v>
      </c>
      <c r="M12" s="175">
        <f t="shared" si="1"/>
        <v>95.35964510657473</v>
      </c>
      <c r="N12" s="119">
        <v>0.03789351851851852</v>
      </c>
      <c r="O12" s="120">
        <v>95.99877825290164</v>
      </c>
      <c r="P12" s="119"/>
      <c r="Q12" s="120"/>
      <c r="R12" s="119"/>
      <c r="S12" s="120"/>
      <c r="T12" s="119">
        <v>0.04479166666666667</v>
      </c>
      <c r="U12" s="120">
        <v>100</v>
      </c>
      <c r="V12" s="119">
        <v>0.06432870370370371</v>
      </c>
      <c r="W12" s="120">
        <v>93.52284994602375</v>
      </c>
      <c r="X12" s="119">
        <v>0.05741898148148148</v>
      </c>
      <c r="Y12" s="120">
        <v>91.91695222737351</v>
      </c>
      <c r="Z12" s="119">
        <v>0.0882986111111111</v>
      </c>
      <c r="AA12" s="120">
        <v>91.45366365185478</v>
      </c>
      <c r="AB12" s="123">
        <f t="shared" si="2"/>
        <v>568.2518891847284</v>
      </c>
      <c r="AD12" s="50">
        <f t="shared" si="3"/>
        <v>100</v>
      </c>
      <c r="AE12" s="50">
        <f t="shared" si="4"/>
        <v>91.91695222737351</v>
      </c>
      <c r="AF12" s="51">
        <f t="shared" si="5"/>
        <v>6</v>
      </c>
      <c r="AG12" s="57">
        <f t="shared" si="6"/>
        <v>0</v>
      </c>
      <c r="AH12" s="57">
        <f t="shared" si="7"/>
        <v>0</v>
      </c>
      <c r="AI12" s="57">
        <f t="shared" si="8"/>
        <v>0</v>
      </c>
      <c r="AJ12" s="52">
        <f t="shared" si="9"/>
        <v>0</v>
      </c>
      <c r="AK12" s="53">
        <f t="shared" si="10"/>
        <v>0</v>
      </c>
      <c r="AL12" s="57">
        <f t="shared" si="11"/>
      </c>
      <c r="AM12" s="57">
        <f t="shared" si="12"/>
      </c>
      <c r="AN12" s="173">
        <f t="shared" si="13"/>
        <v>95.35964510657473</v>
      </c>
      <c r="AO12" s="57">
        <f t="shared" si="14"/>
        <v>95.99877825290164</v>
      </c>
      <c r="AP12" s="57">
        <f t="shared" si="15"/>
      </c>
      <c r="AQ12" s="52">
        <f t="shared" si="16"/>
      </c>
      <c r="AR12" s="52">
        <f t="shared" si="17"/>
        <v>100</v>
      </c>
      <c r="AS12" s="52">
        <f t="shared" si="18"/>
        <v>93.52284994602375</v>
      </c>
      <c r="AT12" s="52">
        <f t="shared" si="19"/>
        <v>91.91695222737351</v>
      </c>
      <c r="AU12" s="52">
        <f t="shared" si="20"/>
        <v>91.45366365185478</v>
      </c>
      <c r="AV12" s="54">
        <f t="shared" si="21"/>
        <v>568.2518891847284</v>
      </c>
      <c r="AW12" s="13">
        <f>AVERAGE(AL12:AM12,AO12:AT12)</f>
        <v>95.35964510657473</v>
      </c>
    </row>
    <row r="13" spans="2:49" ht="15.75">
      <c r="B13" s="128"/>
      <c r="C13" s="129">
        <v>6</v>
      </c>
      <c r="D13" s="160" t="s">
        <v>72</v>
      </c>
      <c r="E13" s="160" t="s">
        <v>73</v>
      </c>
      <c r="F13" s="161" t="s">
        <v>74</v>
      </c>
      <c r="G13" s="131">
        <f t="shared" si="0"/>
        <v>564.2848481021383</v>
      </c>
      <c r="H13" s="119">
        <v>0.08148148148148149</v>
      </c>
      <c r="I13" s="120">
        <v>90.73863636363636</v>
      </c>
      <c r="J13" s="119">
        <v>0.05748842592592593</v>
      </c>
      <c r="K13" s="120">
        <v>82.44413126635796</v>
      </c>
      <c r="L13" s="119">
        <v>0.08921296296296295</v>
      </c>
      <c r="M13" s="175">
        <f t="shared" si="1"/>
        <v>92.3898541954995</v>
      </c>
      <c r="N13" s="119">
        <v>0.03789351851851852</v>
      </c>
      <c r="O13" s="120">
        <v>95.99877825290164</v>
      </c>
      <c r="P13" s="119"/>
      <c r="Q13" s="120"/>
      <c r="R13" s="119">
        <v>0.05438657407407407</v>
      </c>
      <c r="S13" s="120">
        <v>88.86997233453926</v>
      </c>
      <c r="T13" s="119"/>
      <c r="U13" s="120"/>
      <c r="V13" s="119"/>
      <c r="W13" s="120"/>
      <c r="X13" s="119">
        <v>0.05277777777777778</v>
      </c>
      <c r="Y13" s="120">
        <v>100</v>
      </c>
      <c r="Z13" s="119">
        <v>0.08386574074074075</v>
      </c>
      <c r="AA13" s="120">
        <v>96.28760695556167</v>
      </c>
      <c r="AB13" s="123">
        <f t="shared" si="2"/>
        <v>646.7289793684963</v>
      </c>
      <c r="AD13" s="50">
        <f t="shared" si="3"/>
        <v>100</v>
      </c>
      <c r="AE13" s="50">
        <f t="shared" si="4"/>
        <v>82.44413126635796</v>
      </c>
      <c r="AF13" s="51">
        <f t="shared" si="5"/>
        <v>7</v>
      </c>
      <c r="AG13" s="52">
        <f t="shared" si="6"/>
        <v>82.44413126635796</v>
      </c>
      <c r="AH13" s="52">
        <f t="shared" si="7"/>
        <v>0</v>
      </c>
      <c r="AI13" s="52">
        <f t="shared" si="8"/>
        <v>0</v>
      </c>
      <c r="AJ13" s="52">
        <f t="shared" si="9"/>
        <v>0</v>
      </c>
      <c r="AK13" s="53">
        <f t="shared" si="10"/>
        <v>82.44413126635796</v>
      </c>
      <c r="AL13" s="52">
        <f t="shared" si="11"/>
        <v>90.73863636363636</v>
      </c>
      <c r="AM13" s="52">
        <f t="shared" si="12"/>
        <v>82.44413126635796</v>
      </c>
      <c r="AN13" s="172">
        <f t="shared" si="13"/>
        <v>92.3898541954995</v>
      </c>
      <c r="AO13" s="52">
        <f t="shared" si="14"/>
        <v>95.99877825290164</v>
      </c>
      <c r="AP13" s="57">
        <f t="shared" si="15"/>
      </c>
      <c r="AQ13" s="52">
        <f t="shared" si="16"/>
        <v>88.86997233453926</v>
      </c>
      <c r="AR13" s="52">
        <f t="shared" si="17"/>
      </c>
      <c r="AS13" s="52">
        <f t="shared" si="18"/>
      </c>
      <c r="AT13" s="52">
        <f t="shared" si="19"/>
        <v>100</v>
      </c>
      <c r="AU13" s="52">
        <f t="shared" si="20"/>
        <v>96.28760695556167</v>
      </c>
      <c r="AV13" s="54">
        <f t="shared" si="21"/>
        <v>564.2848481021383</v>
      </c>
      <c r="AW13" s="13">
        <f>AVERAGE(AL13:AM13,AO13:AU13)</f>
        <v>92.3898541954995</v>
      </c>
    </row>
    <row r="14" spans="2:49" ht="15.75">
      <c r="B14" s="128"/>
      <c r="C14" s="129">
        <v>7</v>
      </c>
      <c r="D14" s="160" t="s">
        <v>211</v>
      </c>
      <c r="E14" s="160" t="s">
        <v>67</v>
      </c>
      <c r="F14" s="161" t="s">
        <v>23</v>
      </c>
      <c r="G14" s="123">
        <f t="shared" si="0"/>
        <v>492.07917630368615</v>
      </c>
      <c r="H14" s="119"/>
      <c r="I14" s="120"/>
      <c r="J14" s="119"/>
      <c r="K14" s="120"/>
      <c r="L14" s="119">
        <v>0.10273148148148148</v>
      </c>
      <c r="M14" s="175">
        <f t="shared" si="1"/>
        <v>82.01319605061435</v>
      </c>
      <c r="N14" s="119">
        <v>0.04449074074074074</v>
      </c>
      <c r="O14" s="120">
        <v>81.76378772112383</v>
      </c>
      <c r="P14" s="119">
        <v>0.06450231481481482</v>
      </c>
      <c r="Q14" s="120">
        <v>85.4656378970034</v>
      </c>
      <c r="R14" s="119">
        <v>0.054884259259259265</v>
      </c>
      <c r="S14" s="120">
        <v>88.0641079713201</v>
      </c>
      <c r="T14" s="119"/>
      <c r="U14" s="120"/>
      <c r="V14" s="119"/>
      <c r="W14" s="120"/>
      <c r="X14" s="119">
        <v>0.07490740740740741</v>
      </c>
      <c r="Y14" s="120">
        <v>66.62546353522868</v>
      </c>
      <c r="Z14" s="119">
        <v>0.08094907407407408</v>
      </c>
      <c r="AA14" s="120">
        <v>88.14698312839576</v>
      </c>
      <c r="AB14" s="123">
        <f t="shared" si="2"/>
        <v>492.07917630368615</v>
      </c>
      <c r="AD14" s="50">
        <f t="shared" si="3"/>
        <v>88.14698312839576</v>
      </c>
      <c r="AE14" s="50">
        <f t="shared" si="4"/>
        <v>66.62546353522868</v>
      </c>
      <c r="AF14" s="51">
        <f t="shared" si="5"/>
        <v>6</v>
      </c>
      <c r="AG14" s="52">
        <f t="shared" si="6"/>
        <v>0</v>
      </c>
      <c r="AH14" s="52">
        <f t="shared" si="7"/>
        <v>0</v>
      </c>
      <c r="AI14" s="52">
        <f t="shared" si="8"/>
        <v>0</v>
      </c>
      <c r="AJ14" s="52">
        <f t="shared" si="9"/>
        <v>0</v>
      </c>
      <c r="AK14" s="53">
        <f t="shared" si="10"/>
        <v>0</v>
      </c>
      <c r="AL14" s="52">
        <f t="shared" si="11"/>
      </c>
      <c r="AM14" s="52">
        <f t="shared" si="12"/>
      </c>
      <c r="AN14" s="172">
        <f t="shared" si="13"/>
        <v>82.01319605061435</v>
      </c>
      <c r="AO14" s="52">
        <f t="shared" si="14"/>
        <v>81.76378772112383</v>
      </c>
      <c r="AP14" s="52">
        <f t="shared" si="15"/>
        <v>85.4656378970034</v>
      </c>
      <c r="AQ14" s="52">
        <f t="shared" si="16"/>
        <v>88.0641079713201</v>
      </c>
      <c r="AR14" s="52">
        <f t="shared" si="17"/>
      </c>
      <c r="AS14" s="52">
        <f t="shared" si="18"/>
      </c>
      <c r="AT14" s="52">
        <f t="shared" si="19"/>
        <v>66.62546353522868</v>
      </c>
      <c r="AU14" s="52">
        <f t="shared" si="20"/>
        <v>88.14698312839576</v>
      </c>
      <c r="AV14" s="54">
        <f t="shared" si="21"/>
        <v>492.07917630368615</v>
      </c>
      <c r="AW14" s="13">
        <f>AVERAGE(AL14:AM14,AO14:AU14)</f>
        <v>82.01319605061435</v>
      </c>
    </row>
    <row r="15" spans="1:49" s="16" customFormat="1" ht="15.75">
      <c r="A15" s="1"/>
      <c r="B15" s="128"/>
      <c r="C15" s="129">
        <v>8</v>
      </c>
      <c r="D15" s="160" t="s">
        <v>225</v>
      </c>
      <c r="E15" s="160" t="s">
        <v>291</v>
      </c>
      <c r="F15" s="161" t="s">
        <v>68</v>
      </c>
      <c r="G15" s="131">
        <f t="shared" si="0"/>
        <v>477.1072575999234</v>
      </c>
      <c r="H15" s="119">
        <v>0.10175925925925926</v>
      </c>
      <c r="I15" s="120">
        <v>72.65696087352138</v>
      </c>
      <c r="J15" s="119">
        <v>0.0681712962962963</v>
      </c>
      <c r="K15" s="120">
        <v>69.5246179966044</v>
      </c>
      <c r="L15" s="119">
        <v>0.07984953703703704</v>
      </c>
      <c r="M15" s="175">
        <f t="shared" si="1"/>
        <v>69.57898444956598</v>
      </c>
      <c r="N15" s="119">
        <v>0.04349537037037037</v>
      </c>
      <c r="O15" s="120">
        <v>83.63491218733368</v>
      </c>
      <c r="P15" s="119"/>
      <c r="Q15" s="120"/>
      <c r="R15" s="119"/>
      <c r="S15" s="120"/>
      <c r="T15" s="119">
        <v>0.05196759259259259</v>
      </c>
      <c r="U15" s="120">
        <v>86.19153674832963</v>
      </c>
      <c r="V15" s="119">
        <v>0.08091435185185185</v>
      </c>
      <c r="W15" s="120">
        <v>74.35273923616079</v>
      </c>
      <c r="X15" s="119">
        <v>0.058194444444444444</v>
      </c>
      <c r="Y15" s="120">
        <v>90.69212410501193</v>
      </c>
      <c r="Z15" s="194"/>
      <c r="AA15" s="180">
        <v>10</v>
      </c>
      <c r="AB15" s="123">
        <f t="shared" si="2"/>
        <v>556.6318755965278</v>
      </c>
      <c r="AC15"/>
      <c r="AD15" s="50">
        <f t="shared" si="3"/>
        <v>90.69212410501193</v>
      </c>
      <c r="AE15" s="50">
        <f t="shared" si="4"/>
        <v>69.5246179966044</v>
      </c>
      <c r="AF15" s="51">
        <f t="shared" si="5"/>
        <v>8</v>
      </c>
      <c r="AG15" s="52">
        <f t="shared" si="6"/>
        <v>10</v>
      </c>
      <c r="AH15" s="52">
        <f t="shared" si="7"/>
        <v>69.5246179966044</v>
      </c>
      <c r="AI15" s="52">
        <f t="shared" si="8"/>
        <v>0</v>
      </c>
      <c r="AJ15" s="52">
        <f t="shared" si="9"/>
        <v>0</v>
      </c>
      <c r="AK15" s="53">
        <f t="shared" si="10"/>
        <v>79.5246179966044</v>
      </c>
      <c r="AL15" s="52">
        <f t="shared" si="11"/>
        <v>72.65696087352138</v>
      </c>
      <c r="AM15" s="52">
        <f t="shared" si="12"/>
        <v>69.5246179966044</v>
      </c>
      <c r="AN15" s="172">
        <f t="shared" si="13"/>
        <v>69.57898444956598</v>
      </c>
      <c r="AO15" s="52">
        <f t="shared" si="14"/>
        <v>83.63491218733368</v>
      </c>
      <c r="AP15" s="52">
        <f t="shared" si="15"/>
      </c>
      <c r="AQ15" s="52">
        <f t="shared" si="16"/>
      </c>
      <c r="AR15" s="52">
        <f t="shared" si="17"/>
        <v>86.19153674832963</v>
      </c>
      <c r="AS15" s="52">
        <f t="shared" si="18"/>
        <v>74.35273923616079</v>
      </c>
      <c r="AT15" s="52">
        <f t="shared" si="19"/>
        <v>90.69212410501193</v>
      </c>
      <c r="AU15" s="52">
        <f t="shared" si="20"/>
        <v>10</v>
      </c>
      <c r="AV15" s="54">
        <f t="shared" si="21"/>
        <v>477.1072575999234</v>
      </c>
      <c r="AW15" s="13">
        <f>AVERAGE(AL15:AM15,AO15:AU15)</f>
        <v>69.57898444956598</v>
      </c>
    </row>
    <row r="16" spans="2:49" ht="15.75">
      <c r="B16" s="128"/>
      <c r="C16" s="129">
        <v>9</v>
      </c>
      <c r="D16" s="160" t="s">
        <v>188</v>
      </c>
      <c r="E16" s="160" t="s">
        <v>82</v>
      </c>
      <c r="F16" s="161" t="s">
        <v>71</v>
      </c>
      <c r="G16" s="131">
        <f t="shared" si="0"/>
        <v>475.28371489444265</v>
      </c>
      <c r="H16" s="119">
        <v>0.08924768518518518</v>
      </c>
      <c r="I16" s="120">
        <v>82.84269225781352</v>
      </c>
      <c r="J16" s="119">
        <v>0.05472222222222223</v>
      </c>
      <c r="K16" s="120">
        <v>86.61167512690355</v>
      </c>
      <c r="L16" s="119">
        <v>0.07989583333333333</v>
      </c>
      <c r="M16" s="175">
        <f t="shared" si="1"/>
        <v>67.07350377277152</v>
      </c>
      <c r="N16" s="119">
        <v>0.04079861111111111</v>
      </c>
      <c r="O16" s="120">
        <v>89.16312056737588</v>
      </c>
      <c r="P16" s="176" t="s">
        <v>310</v>
      </c>
      <c r="Q16" s="175">
        <f>AW16</f>
        <v>67.07350377277152</v>
      </c>
      <c r="R16" s="176" t="s">
        <v>310</v>
      </c>
      <c r="S16" s="175">
        <f>AW16</f>
        <v>67.07350377277152</v>
      </c>
      <c r="T16" s="119"/>
      <c r="U16" s="120"/>
      <c r="V16" s="119"/>
      <c r="W16" s="120"/>
      <c r="X16" s="194"/>
      <c r="Y16" s="180">
        <v>10</v>
      </c>
      <c r="Z16" s="119">
        <v>0.09785879629629629</v>
      </c>
      <c r="AA16" s="120">
        <v>82.51921939680663</v>
      </c>
      <c r="AB16" s="123">
        <f t="shared" si="2"/>
        <v>552.3572186672142</v>
      </c>
      <c r="AD16" s="50">
        <f t="shared" si="3"/>
        <v>89.16312056737588</v>
      </c>
      <c r="AE16" s="50">
        <f t="shared" si="4"/>
        <v>10</v>
      </c>
      <c r="AF16" s="51">
        <f t="shared" si="5"/>
        <v>8</v>
      </c>
      <c r="AG16" s="52">
        <f t="shared" si="6"/>
        <v>10</v>
      </c>
      <c r="AH16" s="52">
        <f t="shared" si="7"/>
        <v>67.07350377277152</v>
      </c>
      <c r="AI16" s="52">
        <f t="shared" si="8"/>
        <v>0</v>
      </c>
      <c r="AJ16" s="52">
        <f t="shared" si="9"/>
        <v>0</v>
      </c>
      <c r="AK16" s="53">
        <f t="shared" si="10"/>
        <v>77.07350377277152</v>
      </c>
      <c r="AL16" s="52">
        <f t="shared" si="11"/>
        <v>82.84269225781352</v>
      </c>
      <c r="AM16" s="52">
        <f t="shared" si="12"/>
        <v>86.61167512690355</v>
      </c>
      <c r="AN16" s="172">
        <f t="shared" si="13"/>
        <v>67.07350377277152</v>
      </c>
      <c r="AO16" s="52">
        <f t="shared" si="14"/>
        <v>89.16312056737588</v>
      </c>
      <c r="AP16" s="172">
        <f t="shared" si="15"/>
        <v>67.07350377277152</v>
      </c>
      <c r="AQ16" s="172">
        <f t="shared" si="16"/>
        <v>67.07350377277152</v>
      </c>
      <c r="AR16" s="52">
        <f t="shared" si="17"/>
      </c>
      <c r="AS16" s="52">
        <f t="shared" si="18"/>
      </c>
      <c r="AT16" s="52">
        <f t="shared" si="19"/>
        <v>10</v>
      </c>
      <c r="AU16" s="52">
        <f t="shared" si="20"/>
        <v>82.51921939680663</v>
      </c>
      <c r="AV16" s="54">
        <f t="shared" si="21"/>
        <v>475.28371489444265</v>
      </c>
      <c r="AW16" s="13">
        <f>AVERAGE(AM16,AO16,AR16:AU16)</f>
        <v>67.07350377277152</v>
      </c>
    </row>
    <row r="17" spans="2:49" ht="15.75">
      <c r="B17" s="132"/>
      <c r="C17" s="129">
        <v>10</v>
      </c>
      <c r="D17" s="160" t="s">
        <v>209</v>
      </c>
      <c r="E17" s="160" t="s">
        <v>70</v>
      </c>
      <c r="F17" s="161" t="s">
        <v>90</v>
      </c>
      <c r="G17" s="123">
        <f t="shared" si="0"/>
        <v>436.82279407475863</v>
      </c>
      <c r="H17" s="119">
        <v>0.09883101851851851</v>
      </c>
      <c r="I17" s="120">
        <v>74.80969668579459</v>
      </c>
      <c r="J17" s="119">
        <v>0.11837962962962963</v>
      </c>
      <c r="K17" s="120">
        <v>40.03715291357059</v>
      </c>
      <c r="L17" s="119">
        <v>0.10261574074074074</v>
      </c>
      <c r="M17" s="175">
        <f t="shared" si="1"/>
        <v>67.33252201428331</v>
      </c>
      <c r="N17" s="119">
        <v>0.05815972222222222</v>
      </c>
      <c r="O17" s="120">
        <v>62.54726368159205</v>
      </c>
      <c r="P17" s="179" t="s">
        <v>40</v>
      </c>
      <c r="Q17" s="180">
        <v>10</v>
      </c>
      <c r="R17" s="119">
        <v>0.07099537037037036</v>
      </c>
      <c r="S17" s="120">
        <v>68.07955656993806</v>
      </c>
      <c r="T17" s="119">
        <v>0.06208333333333333</v>
      </c>
      <c r="U17" s="120">
        <v>72.14765100671141</v>
      </c>
      <c r="V17" s="119">
        <v>0.07736111111111112</v>
      </c>
      <c r="W17" s="120">
        <v>77.76780371035308</v>
      </c>
      <c r="X17" s="119">
        <v>0.07383101851851852</v>
      </c>
      <c r="Y17" s="120">
        <v>71.48455870826147</v>
      </c>
      <c r="Z17" s="119">
        <v>0.11133101851851852</v>
      </c>
      <c r="AA17" s="120">
        <v>72.53352739369997</v>
      </c>
      <c r="AB17" s="123">
        <f t="shared" si="2"/>
        <v>616.7397326842046</v>
      </c>
      <c r="AD17" s="50">
        <f t="shared" si="3"/>
        <v>77.76780371035308</v>
      </c>
      <c r="AE17" s="50">
        <f t="shared" si="4"/>
        <v>10</v>
      </c>
      <c r="AF17" s="51">
        <f t="shared" si="5"/>
        <v>10</v>
      </c>
      <c r="AG17" s="52">
        <f t="shared" si="6"/>
        <v>10</v>
      </c>
      <c r="AH17" s="52">
        <f t="shared" si="7"/>
        <v>40.03715291357059</v>
      </c>
      <c r="AI17" s="52">
        <f t="shared" si="8"/>
        <v>62.54726368159205</v>
      </c>
      <c r="AJ17" s="52">
        <f t="shared" si="9"/>
        <v>67.33252201428331</v>
      </c>
      <c r="AK17" s="53">
        <f t="shared" si="10"/>
        <v>179.91693860944594</v>
      </c>
      <c r="AL17" s="52">
        <f t="shared" si="11"/>
        <v>74.80969668579459</v>
      </c>
      <c r="AM17" s="52">
        <f t="shared" si="12"/>
        <v>40.03715291357059</v>
      </c>
      <c r="AN17" s="172">
        <f t="shared" si="13"/>
        <v>67.33252201428331</v>
      </c>
      <c r="AO17" s="52">
        <f t="shared" si="14"/>
        <v>62.54726368159205</v>
      </c>
      <c r="AP17" s="52">
        <f t="shared" si="15"/>
        <v>10</v>
      </c>
      <c r="AQ17" s="52">
        <f t="shared" si="16"/>
        <v>68.07955656993806</v>
      </c>
      <c r="AR17" s="52">
        <f t="shared" si="17"/>
        <v>72.14765100671141</v>
      </c>
      <c r="AS17" s="52">
        <f t="shared" si="18"/>
        <v>77.76780371035308</v>
      </c>
      <c r="AT17" s="52">
        <f t="shared" si="19"/>
        <v>71.48455870826147</v>
      </c>
      <c r="AU17" s="52">
        <f t="shared" si="20"/>
        <v>72.53352739369997</v>
      </c>
      <c r="AV17" s="54">
        <f t="shared" si="21"/>
        <v>436.82279407475863</v>
      </c>
      <c r="AW17" s="13">
        <f>AVERAGE(AL17:AM17,AO17,AR17:AU17)</f>
        <v>67.33252201428331</v>
      </c>
    </row>
    <row r="18" spans="2:49" ht="15.75">
      <c r="B18" s="128"/>
      <c r="C18" s="129">
        <v>11</v>
      </c>
      <c r="D18" s="160" t="s">
        <v>222</v>
      </c>
      <c r="E18" s="160" t="s">
        <v>217</v>
      </c>
      <c r="F18" s="161" t="s">
        <v>19</v>
      </c>
      <c r="G18" s="123">
        <f t="shared" si="0"/>
        <v>418.39056303647243</v>
      </c>
      <c r="H18" s="119"/>
      <c r="I18" s="120"/>
      <c r="J18" s="119"/>
      <c r="K18" s="120"/>
      <c r="L18" s="124" t="s">
        <v>40</v>
      </c>
      <c r="M18" s="175">
        <f t="shared" si="1"/>
        <v>54.798820379559054</v>
      </c>
      <c r="N18" s="119">
        <v>0.04548611111111111</v>
      </c>
      <c r="O18" s="120">
        <v>79.97455470737913</v>
      </c>
      <c r="P18" s="119">
        <v>0.0682175925925926</v>
      </c>
      <c r="Q18" s="120">
        <v>80.81099423142177</v>
      </c>
      <c r="R18" s="119">
        <v>0.06784722222222223</v>
      </c>
      <c r="S18" s="120">
        <v>71.23848515864893</v>
      </c>
      <c r="T18" s="119">
        <v>0.06587962962962964</v>
      </c>
      <c r="U18" s="120">
        <v>67.99016163035839</v>
      </c>
      <c r="V18" s="179" t="s">
        <v>40</v>
      </c>
      <c r="W18" s="180">
        <v>10</v>
      </c>
      <c r="X18" s="119">
        <v>0.0825462962962963</v>
      </c>
      <c r="Y18" s="120">
        <v>10</v>
      </c>
      <c r="Z18" s="119">
        <v>0.1270138888888889</v>
      </c>
      <c r="AA18" s="120">
        <v>63.577546929105154</v>
      </c>
      <c r="AB18" s="123">
        <f t="shared" si="2"/>
        <v>438.39056303647243</v>
      </c>
      <c r="AD18" s="50">
        <f t="shared" si="3"/>
        <v>80.81099423142177</v>
      </c>
      <c r="AE18" s="50">
        <f t="shared" si="4"/>
        <v>10</v>
      </c>
      <c r="AF18" s="51">
        <f t="shared" si="5"/>
        <v>8</v>
      </c>
      <c r="AG18" s="52">
        <f t="shared" si="6"/>
        <v>10</v>
      </c>
      <c r="AH18" s="52">
        <f t="shared" si="7"/>
        <v>10</v>
      </c>
      <c r="AI18" s="52">
        <f t="shared" si="8"/>
        <v>0</v>
      </c>
      <c r="AJ18" s="52">
        <f t="shared" si="9"/>
        <v>0</v>
      </c>
      <c r="AK18" s="53">
        <f t="shared" si="10"/>
        <v>20</v>
      </c>
      <c r="AL18" s="52">
        <f t="shared" si="11"/>
      </c>
      <c r="AM18" s="52">
        <f t="shared" si="12"/>
      </c>
      <c r="AN18" s="172">
        <f t="shared" si="13"/>
        <v>54.798820379559054</v>
      </c>
      <c r="AO18" s="52">
        <f t="shared" si="14"/>
        <v>79.97455470737913</v>
      </c>
      <c r="AP18" s="52">
        <f t="shared" si="15"/>
        <v>80.81099423142177</v>
      </c>
      <c r="AQ18" s="52">
        <f t="shared" si="16"/>
        <v>71.23848515864893</v>
      </c>
      <c r="AR18" s="52">
        <f t="shared" si="17"/>
        <v>67.99016163035839</v>
      </c>
      <c r="AS18" s="52">
        <f t="shared" si="18"/>
        <v>10</v>
      </c>
      <c r="AT18" s="52">
        <f t="shared" si="19"/>
        <v>10</v>
      </c>
      <c r="AU18" s="52">
        <f t="shared" si="20"/>
        <v>63.577546929105154</v>
      </c>
      <c r="AV18" s="54">
        <f t="shared" si="21"/>
        <v>418.39056303647243</v>
      </c>
      <c r="AW18" s="13">
        <f>AVERAGE(AL18:AM18,AO18:AU18)</f>
        <v>54.798820379559054</v>
      </c>
    </row>
    <row r="19" spans="2:49" ht="15.75">
      <c r="B19" s="128"/>
      <c r="C19" s="129">
        <v>12</v>
      </c>
      <c r="D19" s="160" t="s">
        <v>223</v>
      </c>
      <c r="E19" s="160" t="s">
        <v>224</v>
      </c>
      <c r="F19" s="161" t="s">
        <v>23</v>
      </c>
      <c r="G19" s="123">
        <f t="shared" si="0"/>
        <v>371.22864400762626</v>
      </c>
      <c r="H19" s="119"/>
      <c r="I19" s="120"/>
      <c r="J19" s="119"/>
      <c r="K19" s="120"/>
      <c r="L19" s="119">
        <v>0.09890046296296295</v>
      </c>
      <c r="M19" s="175">
        <f t="shared" si="1"/>
        <v>64.07396881937044</v>
      </c>
      <c r="N19" s="119">
        <v>0.05126157407407408</v>
      </c>
      <c r="O19" s="120">
        <v>70.96410024836305</v>
      </c>
      <c r="P19" s="176" t="s">
        <v>310</v>
      </c>
      <c r="Q19" s="175">
        <f>AW19</f>
        <v>64.07396881937044</v>
      </c>
      <c r="R19" s="176" t="s">
        <v>310</v>
      </c>
      <c r="S19" s="175">
        <f>AW19</f>
        <v>64.07396881937044</v>
      </c>
      <c r="T19" s="119"/>
      <c r="U19" s="120"/>
      <c r="V19" s="119"/>
      <c r="W19" s="120"/>
      <c r="X19" s="119">
        <v>0.10377314814814814</v>
      </c>
      <c r="Y19" s="120">
        <v>50.85879991077403</v>
      </c>
      <c r="Z19" s="119">
        <v>0.1412152777777778</v>
      </c>
      <c r="AA19" s="120">
        <v>57.18383739037783</v>
      </c>
      <c r="AB19" s="123">
        <f t="shared" si="2"/>
        <v>371.22864400762626</v>
      </c>
      <c r="AD19" s="50">
        <f t="shared" si="3"/>
        <v>70.96410024836305</v>
      </c>
      <c r="AE19" s="50">
        <f t="shared" si="4"/>
        <v>50.85879991077403</v>
      </c>
      <c r="AF19" s="51">
        <f t="shared" si="5"/>
        <v>6</v>
      </c>
      <c r="AG19" s="52">
        <f t="shared" si="6"/>
        <v>0</v>
      </c>
      <c r="AH19" s="52">
        <f t="shared" si="7"/>
        <v>0</v>
      </c>
      <c r="AI19" s="52">
        <f t="shared" si="8"/>
        <v>0</v>
      </c>
      <c r="AJ19" s="52">
        <f t="shared" si="9"/>
        <v>0</v>
      </c>
      <c r="AK19" s="53">
        <f t="shared" si="10"/>
        <v>0</v>
      </c>
      <c r="AL19" s="52">
        <f t="shared" si="11"/>
      </c>
      <c r="AM19" s="52">
        <f t="shared" si="12"/>
      </c>
      <c r="AN19" s="172">
        <f t="shared" si="13"/>
        <v>64.07396881937044</v>
      </c>
      <c r="AO19" s="52">
        <f t="shared" si="14"/>
        <v>70.96410024836305</v>
      </c>
      <c r="AP19" s="172">
        <f t="shared" si="15"/>
        <v>64.07396881937044</v>
      </c>
      <c r="AQ19" s="172">
        <f t="shared" si="16"/>
        <v>64.07396881937044</v>
      </c>
      <c r="AR19" s="52">
        <f t="shared" si="17"/>
      </c>
      <c r="AS19" s="52">
        <f t="shared" si="18"/>
      </c>
      <c r="AT19" s="52">
        <f t="shared" si="19"/>
        <v>50.85879991077403</v>
      </c>
      <c r="AU19" s="52">
        <f t="shared" si="20"/>
        <v>57.18383739037783</v>
      </c>
      <c r="AV19" s="54">
        <f t="shared" si="21"/>
        <v>371.22864400762626</v>
      </c>
      <c r="AW19" s="13">
        <f>AVERAGE(AL19:AM19,AO19,AU19)</f>
        <v>64.07396881937044</v>
      </c>
    </row>
    <row r="20" spans="2:49" ht="15.75">
      <c r="B20" s="128"/>
      <c r="C20" s="129">
        <v>13</v>
      </c>
      <c r="D20" s="160" t="s">
        <v>189</v>
      </c>
      <c r="E20" s="160" t="s">
        <v>70</v>
      </c>
      <c r="F20" s="161" t="s">
        <v>190</v>
      </c>
      <c r="G20" s="123">
        <f t="shared" si="0"/>
        <v>368.93877087839553</v>
      </c>
      <c r="H20" s="119"/>
      <c r="I20" s="120"/>
      <c r="J20" s="119"/>
      <c r="K20" s="120"/>
      <c r="L20" s="119">
        <v>0.08054398148148148</v>
      </c>
      <c r="M20" s="175">
        <f t="shared" si="1"/>
        <v>93.39095585683582</v>
      </c>
      <c r="N20" s="119">
        <v>0.040601851851851854</v>
      </c>
      <c r="O20" s="120">
        <v>89.5952109464082</v>
      </c>
      <c r="P20" s="119"/>
      <c r="Q20" s="120"/>
      <c r="R20" s="119"/>
      <c r="S20" s="120"/>
      <c r="T20" s="119"/>
      <c r="U20" s="120"/>
      <c r="V20" s="119"/>
      <c r="W20" s="120"/>
      <c r="X20" s="119">
        <v>0.05430555555555555</v>
      </c>
      <c r="Y20" s="120">
        <v>97.18670076726343</v>
      </c>
      <c r="Z20" s="119">
        <v>0.09097222222222222</v>
      </c>
      <c r="AA20" s="120">
        <v>88.76590330788805</v>
      </c>
      <c r="AB20" s="123">
        <f t="shared" si="2"/>
        <v>368.93877087839553</v>
      </c>
      <c r="AD20" s="50">
        <f t="shared" si="3"/>
        <v>97.18670076726343</v>
      </c>
      <c r="AE20" s="50">
        <f t="shared" si="4"/>
        <v>89.5952109464082</v>
      </c>
      <c r="AF20" s="51">
        <f t="shared" si="5"/>
        <v>4</v>
      </c>
      <c r="AG20" s="52">
        <f t="shared" si="6"/>
        <v>0</v>
      </c>
      <c r="AH20" s="52">
        <f t="shared" si="7"/>
        <v>0</v>
      </c>
      <c r="AI20" s="52">
        <f t="shared" si="8"/>
        <v>0</v>
      </c>
      <c r="AJ20" s="52">
        <f t="shared" si="9"/>
        <v>0</v>
      </c>
      <c r="AK20" s="53">
        <f t="shared" si="10"/>
        <v>0</v>
      </c>
      <c r="AL20" s="52">
        <f t="shared" si="11"/>
      </c>
      <c r="AM20" s="52">
        <f t="shared" si="12"/>
      </c>
      <c r="AN20" s="172">
        <f t="shared" si="13"/>
        <v>93.39095585683582</v>
      </c>
      <c r="AO20" s="52">
        <f t="shared" si="14"/>
        <v>89.5952109464082</v>
      </c>
      <c r="AP20" s="52">
        <f t="shared" si="15"/>
      </c>
      <c r="AQ20" s="52">
        <f t="shared" si="16"/>
      </c>
      <c r="AR20" s="52">
        <f t="shared" si="17"/>
      </c>
      <c r="AS20" s="52">
        <f t="shared" si="18"/>
      </c>
      <c r="AT20" s="52">
        <f t="shared" si="19"/>
        <v>97.18670076726343</v>
      </c>
      <c r="AU20" s="52">
        <f t="shared" si="20"/>
        <v>88.76590330788805</v>
      </c>
      <c r="AV20" s="54">
        <f t="shared" si="21"/>
        <v>368.93877087839553</v>
      </c>
      <c r="AW20" s="13">
        <f>AVERAGE(AL20:AM20,AO20:AT20)</f>
        <v>93.39095585683582</v>
      </c>
    </row>
    <row r="21" spans="2:49" ht="15.75">
      <c r="B21" s="128"/>
      <c r="C21" s="129">
        <v>14</v>
      </c>
      <c r="D21" s="160" t="s">
        <v>66</v>
      </c>
      <c r="E21" s="160" t="s">
        <v>67</v>
      </c>
      <c r="F21" s="161" t="s">
        <v>68</v>
      </c>
      <c r="G21" s="123">
        <f t="shared" si="0"/>
        <v>368.14642077847725</v>
      </c>
      <c r="H21" s="119">
        <v>0.07940972222222221</v>
      </c>
      <c r="I21" s="120">
        <v>93.10596123014139</v>
      </c>
      <c r="J21" s="119">
        <v>0.053078703703703704</v>
      </c>
      <c r="K21" s="120">
        <v>89.29350196249455</v>
      </c>
      <c r="L21" s="119">
        <v>0.08322916666666667</v>
      </c>
      <c r="M21" s="175">
        <f t="shared" si="1"/>
        <v>92.9509729386609</v>
      </c>
      <c r="N21" s="119">
        <v>0.03920138888888889</v>
      </c>
      <c r="O21" s="120">
        <v>92.79598464718039</v>
      </c>
      <c r="P21" s="119"/>
      <c r="Q21" s="120"/>
      <c r="R21" s="119"/>
      <c r="S21" s="120"/>
      <c r="T21" s="119"/>
      <c r="U21" s="120"/>
      <c r="V21" s="119"/>
      <c r="W21" s="120"/>
      <c r="X21" s="119"/>
      <c r="Y21" s="120"/>
      <c r="Z21" s="119"/>
      <c r="AA21" s="120"/>
      <c r="AB21" s="123">
        <f t="shared" si="2"/>
        <v>368.14642077847725</v>
      </c>
      <c r="AD21" s="50">
        <f t="shared" si="3"/>
        <v>93.10596123014139</v>
      </c>
      <c r="AE21" s="50">
        <f t="shared" si="4"/>
        <v>89.29350196249455</v>
      </c>
      <c r="AF21" s="51">
        <f t="shared" si="5"/>
        <v>4</v>
      </c>
      <c r="AG21" s="52">
        <f t="shared" si="6"/>
        <v>0</v>
      </c>
      <c r="AH21" s="52">
        <f t="shared" si="7"/>
        <v>0</v>
      </c>
      <c r="AI21" s="52">
        <f t="shared" si="8"/>
        <v>0</v>
      </c>
      <c r="AJ21" s="52">
        <f t="shared" si="9"/>
        <v>0</v>
      </c>
      <c r="AK21" s="53">
        <f t="shared" si="10"/>
        <v>0</v>
      </c>
      <c r="AL21" s="52">
        <f t="shared" si="11"/>
        <v>93.10596123014139</v>
      </c>
      <c r="AM21" s="52">
        <f t="shared" si="12"/>
        <v>89.29350196249455</v>
      </c>
      <c r="AN21" s="172">
        <f t="shared" si="13"/>
        <v>92.9509729386609</v>
      </c>
      <c r="AO21" s="52">
        <f t="shared" si="14"/>
        <v>92.79598464718039</v>
      </c>
      <c r="AP21" s="52">
        <f t="shared" si="15"/>
      </c>
      <c r="AQ21" s="52">
        <f t="shared" si="16"/>
      </c>
      <c r="AR21" s="52">
        <f t="shared" si="17"/>
      </c>
      <c r="AS21" s="52">
        <f t="shared" si="18"/>
      </c>
      <c r="AT21" s="52">
        <f t="shared" si="19"/>
      </c>
      <c r="AU21" s="52">
        <f t="shared" si="20"/>
      </c>
      <c r="AV21" s="54">
        <f t="shared" si="21"/>
        <v>368.14642077847725</v>
      </c>
      <c r="AW21" s="13">
        <f>AVERAGE(AL21,AO21:AU21)</f>
        <v>92.9509729386609</v>
      </c>
    </row>
    <row r="22" spans="2:49" ht="15.75">
      <c r="B22" s="128"/>
      <c r="C22" s="129">
        <v>15</v>
      </c>
      <c r="D22" s="160" t="s">
        <v>345</v>
      </c>
      <c r="E22" s="160" t="s">
        <v>205</v>
      </c>
      <c r="F22" s="161" t="s">
        <v>19</v>
      </c>
      <c r="G22" s="123">
        <f t="shared" si="0"/>
        <v>354.8797587527102</v>
      </c>
      <c r="H22" s="119"/>
      <c r="I22" s="120"/>
      <c r="J22" s="119"/>
      <c r="K22" s="120"/>
      <c r="L22" s="176" t="s">
        <v>310</v>
      </c>
      <c r="M22" s="175">
        <f t="shared" si="1"/>
        <v>88.71993968817755</v>
      </c>
      <c r="N22" s="176" t="s">
        <v>310</v>
      </c>
      <c r="O22" s="175">
        <f>AW22</f>
        <v>88.71993968817755</v>
      </c>
      <c r="P22" s="119">
        <v>0.06524305555555555</v>
      </c>
      <c r="Q22" s="120">
        <v>84.4952989178641</v>
      </c>
      <c r="R22" s="119">
        <v>0.052002314814814814</v>
      </c>
      <c r="S22" s="120">
        <v>92.94458045849099</v>
      </c>
      <c r="T22" s="119"/>
      <c r="U22" s="120"/>
      <c r="V22" s="119"/>
      <c r="W22" s="120"/>
      <c r="X22" s="119"/>
      <c r="Y22" s="120"/>
      <c r="Z22" s="119"/>
      <c r="AA22" s="120"/>
      <c r="AB22" s="123">
        <f t="shared" si="2"/>
        <v>354.8797587527102</v>
      </c>
      <c r="AD22" s="50">
        <f t="shared" si="3"/>
        <v>92.94458045849099</v>
      </c>
      <c r="AE22" s="50">
        <f t="shared" si="4"/>
        <v>84.4952989178641</v>
      </c>
      <c r="AF22" s="51">
        <f t="shared" si="5"/>
        <v>4</v>
      </c>
      <c r="AG22" s="52">
        <f t="shared" si="6"/>
        <v>0</v>
      </c>
      <c r="AH22" s="52">
        <f t="shared" si="7"/>
        <v>0</v>
      </c>
      <c r="AI22" s="52">
        <f t="shared" si="8"/>
        <v>0</v>
      </c>
      <c r="AJ22" s="52">
        <f t="shared" si="9"/>
        <v>0</v>
      </c>
      <c r="AK22" s="53">
        <f t="shared" si="10"/>
        <v>0</v>
      </c>
      <c r="AL22" s="52">
        <f t="shared" si="11"/>
      </c>
      <c r="AM22" s="52">
        <f t="shared" si="12"/>
      </c>
      <c r="AN22" s="172">
        <f t="shared" si="13"/>
        <v>88.71993968817755</v>
      </c>
      <c r="AO22" s="172">
        <f t="shared" si="14"/>
        <v>88.71993968817755</v>
      </c>
      <c r="AP22" s="52">
        <f t="shared" si="15"/>
        <v>84.4952989178641</v>
      </c>
      <c r="AQ22" s="52">
        <f t="shared" si="16"/>
        <v>92.94458045849099</v>
      </c>
      <c r="AR22" s="52">
        <f t="shared" si="17"/>
      </c>
      <c r="AS22" s="52">
        <f t="shared" si="18"/>
      </c>
      <c r="AT22" s="52">
        <f t="shared" si="19"/>
      </c>
      <c r="AU22" s="52">
        <f t="shared" si="20"/>
      </c>
      <c r="AV22" s="54">
        <f t="shared" si="21"/>
        <v>354.8797587527102</v>
      </c>
      <c r="AW22" s="13">
        <f>AVERAGE(AP22:AU22)</f>
        <v>88.71993968817755</v>
      </c>
    </row>
    <row r="23" spans="2:49" ht="15.75">
      <c r="B23" s="128"/>
      <c r="C23" s="129">
        <v>16</v>
      </c>
      <c r="D23" s="160" t="s">
        <v>343</v>
      </c>
      <c r="E23" s="160" t="s">
        <v>344</v>
      </c>
      <c r="F23" s="161" t="s">
        <v>44</v>
      </c>
      <c r="G23" s="123">
        <f t="shared" si="0"/>
        <v>334.0450542164612</v>
      </c>
      <c r="H23" s="119"/>
      <c r="I23" s="120"/>
      <c r="J23" s="119"/>
      <c r="K23" s="120"/>
      <c r="L23" s="119"/>
      <c r="M23" s="175"/>
      <c r="N23" s="119"/>
      <c r="O23" s="120"/>
      <c r="P23" s="119">
        <v>0.06362268518518518</v>
      </c>
      <c r="Q23" s="120">
        <v>86.64726214298707</v>
      </c>
      <c r="R23" s="119">
        <v>0.05071759259259259</v>
      </c>
      <c r="S23" s="120">
        <v>95.29895025102692</v>
      </c>
      <c r="T23" s="119"/>
      <c r="U23" s="120"/>
      <c r="V23" s="119"/>
      <c r="W23" s="120"/>
      <c r="X23" s="119">
        <v>0.07861111111111112</v>
      </c>
      <c r="Y23" s="120">
        <v>67.13780918727915</v>
      </c>
      <c r="Z23" s="119">
        <v>0.0950462962962963</v>
      </c>
      <c r="AA23" s="120">
        <v>84.96103263516805</v>
      </c>
      <c r="AB23" s="123">
        <f t="shared" si="2"/>
        <v>334.0450542164612</v>
      </c>
      <c r="AD23" s="50">
        <f t="shared" si="3"/>
        <v>95.29895025102692</v>
      </c>
      <c r="AE23" s="50">
        <f t="shared" si="4"/>
        <v>67.13780918727915</v>
      </c>
      <c r="AF23" s="51">
        <f t="shared" si="5"/>
        <v>4</v>
      </c>
      <c r="AG23" s="52">
        <f t="shared" si="6"/>
        <v>0</v>
      </c>
      <c r="AH23" s="52">
        <f t="shared" si="7"/>
        <v>0</v>
      </c>
      <c r="AI23" s="52">
        <f t="shared" si="8"/>
        <v>0</v>
      </c>
      <c r="AJ23" s="52">
        <f t="shared" si="9"/>
        <v>0</v>
      </c>
      <c r="AK23" s="53">
        <f t="shared" si="10"/>
        <v>0</v>
      </c>
      <c r="AL23" s="52">
        <f t="shared" si="11"/>
      </c>
      <c r="AM23" s="52">
        <f t="shared" si="12"/>
      </c>
      <c r="AN23" s="172">
        <f t="shared" si="13"/>
      </c>
      <c r="AO23" s="52">
        <f t="shared" si="14"/>
      </c>
      <c r="AP23" s="52">
        <f t="shared" si="15"/>
        <v>86.64726214298707</v>
      </c>
      <c r="AQ23" s="52">
        <f t="shared" si="16"/>
        <v>95.29895025102692</v>
      </c>
      <c r="AR23" s="52">
        <f t="shared" si="17"/>
      </c>
      <c r="AS23" s="52">
        <f t="shared" si="18"/>
      </c>
      <c r="AT23" s="52">
        <f t="shared" si="19"/>
        <v>67.13780918727915</v>
      </c>
      <c r="AU23" s="52">
        <f t="shared" si="20"/>
        <v>84.96103263516805</v>
      </c>
      <c r="AV23" s="54">
        <f t="shared" si="21"/>
        <v>334.0450542164612</v>
      </c>
      <c r="AW23" s="13">
        <f>AVERAGE(AL23:AM23,AO23:AU23)</f>
        <v>83.5112635541153</v>
      </c>
    </row>
    <row r="24" spans="2:49" ht="15.75">
      <c r="B24" s="128"/>
      <c r="C24" s="129">
        <v>17</v>
      </c>
      <c r="D24" s="160" t="s">
        <v>194</v>
      </c>
      <c r="E24" s="160" t="s">
        <v>195</v>
      </c>
      <c r="F24" s="161" t="s">
        <v>23</v>
      </c>
      <c r="G24" s="123">
        <f t="shared" si="0"/>
        <v>329.0340599818836</v>
      </c>
      <c r="H24" s="119"/>
      <c r="I24" s="120"/>
      <c r="J24" s="119"/>
      <c r="K24" s="120"/>
      <c r="L24" s="119">
        <v>0.08552083333333334</v>
      </c>
      <c r="M24" s="175">
        <f>AW24</f>
        <v>82.25851499547089</v>
      </c>
      <c r="N24" s="119">
        <v>0.044085648148148145</v>
      </c>
      <c r="O24" s="120">
        <v>82.51509582567603</v>
      </c>
      <c r="P24" s="119">
        <v>0.0685763888888889</v>
      </c>
      <c r="Q24" s="120">
        <v>80.38818565400842</v>
      </c>
      <c r="R24" s="119">
        <v>0.05762731481481481</v>
      </c>
      <c r="S24" s="120">
        <v>83.87226350672826</v>
      </c>
      <c r="T24" s="119"/>
      <c r="U24" s="120"/>
      <c r="V24" s="119"/>
      <c r="W24" s="120"/>
      <c r="X24" s="119"/>
      <c r="Y24" s="120"/>
      <c r="Z24" s="119"/>
      <c r="AA24" s="120"/>
      <c r="AB24" s="123">
        <f t="shared" si="2"/>
        <v>329.0340599818836</v>
      </c>
      <c r="AD24" s="50">
        <f t="shared" si="3"/>
        <v>83.87226350672826</v>
      </c>
      <c r="AE24" s="50">
        <f t="shared" si="4"/>
        <v>80.38818565400842</v>
      </c>
      <c r="AF24" s="51">
        <f t="shared" si="5"/>
        <v>4</v>
      </c>
      <c r="AG24" s="52">
        <f t="shared" si="6"/>
        <v>0</v>
      </c>
      <c r="AH24" s="52">
        <f t="shared" si="7"/>
        <v>0</v>
      </c>
      <c r="AI24" s="52">
        <f t="shared" si="8"/>
        <v>0</v>
      </c>
      <c r="AJ24" s="52">
        <f t="shared" si="9"/>
        <v>0</v>
      </c>
      <c r="AK24" s="53">
        <f t="shared" si="10"/>
        <v>0</v>
      </c>
      <c r="AL24" s="52">
        <f t="shared" si="11"/>
      </c>
      <c r="AM24" s="52">
        <f t="shared" si="12"/>
      </c>
      <c r="AN24" s="172">
        <f t="shared" si="13"/>
        <v>82.25851499547089</v>
      </c>
      <c r="AO24" s="52">
        <f t="shared" si="14"/>
        <v>82.51509582567603</v>
      </c>
      <c r="AP24" s="52">
        <f t="shared" si="15"/>
        <v>80.38818565400842</v>
      </c>
      <c r="AQ24" s="52">
        <f t="shared" si="16"/>
        <v>83.87226350672826</v>
      </c>
      <c r="AR24" s="52">
        <f t="shared" si="17"/>
      </c>
      <c r="AS24" s="52">
        <f t="shared" si="18"/>
      </c>
      <c r="AT24" s="52">
        <f t="shared" si="19"/>
      </c>
      <c r="AU24" s="52">
        <f t="shared" si="20"/>
      </c>
      <c r="AV24" s="54">
        <f t="shared" si="21"/>
        <v>329.0340599818836</v>
      </c>
      <c r="AW24" s="13">
        <f>AVERAGE(AL24:AM24,AO24:AU24)</f>
        <v>82.25851499547089</v>
      </c>
    </row>
    <row r="25" spans="2:49" ht="15.75">
      <c r="B25" s="128"/>
      <c r="C25" s="129">
        <v>18</v>
      </c>
      <c r="D25" s="160" t="s">
        <v>83</v>
      </c>
      <c r="E25" s="160" t="s">
        <v>84</v>
      </c>
      <c r="F25" s="161" t="s">
        <v>85</v>
      </c>
      <c r="G25" s="131">
        <f t="shared" si="0"/>
        <v>303.781939605864</v>
      </c>
      <c r="H25" s="119">
        <v>0.09383101851851851</v>
      </c>
      <c r="I25" s="120">
        <v>78.79610213395833</v>
      </c>
      <c r="J25" s="119">
        <v>0.0658912037037037</v>
      </c>
      <c r="K25" s="120">
        <v>71.93044089232392</v>
      </c>
      <c r="L25" s="119">
        <v>0.0895949074074074</v>
      </c>
      <c r="M25" s="175">
        <f>AW25</f>
        <v>75.945484901466</v>
      </c>
      <c r="N25" s="119">
        <v>0.04717592592592593</v>
      </c>
      <c r="O25" s="120">
        <v>77.1099116781158</v>
      </c>
      <c r="P25" s="119"/>
      <c r="Q25" s="120"/>
      <c r="R25" s="119"/>
      <c r="S25" s="120"/>
      <c r="T25" s="119"/>
      <c r="U25" s="120"/>
      <c r="V25" s="119"/>
      <c r="W25" s="120"/>
      <c r="X25" s="119"/>
      <c r="Y25" s="120"/>
      <c r="Z25" s="119"/>
      <c r="AA25" s="120"/>
      <c r="AB25" s="123">
        <f t="shared" si="2"/>
        <v>303.781939605864</v>
      </c>
      <c r="AD25" s="50">
        <f t="shared" si="3"/>
        <v>78.79610213395833</v>
      </c>
      <c r="AE25" s="50">
        <f t="shared" si="4"/>
        <v>71.93044089232392</v>
      </c>
      <c r="AF25" s="51">
        <f t="shared" si="5"/>
        <v>4</v>
      </c>
      <c r="AG25" s="52">
        <f t="shared" si="6"/>
        <v>0</v>
      </c>
      <c r="AH25" s="52">
        <f t="shared" si="7"/>
        <v>0</v>
      </c>
      <c r="AI25" s="52">
        <f t="shared" si="8"/>
        <v>0</v>
      </c>
      <c r="AJ25" s="52">
        <f t="shared" si="9"/>
        <v>0</v>
      </c>
      <c r="AK25" s="53">
        <f t="shared" si="10"/>
        <v>0</v>
      </c>
      <c r="AL25" s="52">
        <f t="shared" si="11"/>
        <v>78.79610213395833</v>
      </c>
      <c r="AM25" s="52">
        <f t="shared" si="12"/>
        <v>71.93044089232392</v>
      </c>
      <c r="AN25" s="172">
        <f t="shared" si="13"/>
        <v>75.945484901466</v>
      </c>
      <c r="AO25" s="52">
        <f t="shared" si="14"/>
        <v>77.1099116781158</v>
      </c>
      <c r="AP25" s="52">
        <f t="shared" si="15"/>
      </c>
      <c r="AQ25" s="52">
        <f t="shared" si="16"/>
      </c>
      <c r="AR25" s="52">
        <f t="shared" si="17"/>
      </c>
      <c r="AS25" s="52">
        <f t="shared" si="18"/>
      </c>
      <c r="AT25" s="52">
        <f t="shared" si="19"/>
      </c>
      <c r="AU25" s="52">
        <f t="shared" si="20"/>
      </c>
      <c r="AV25" s="54">
        <f t="shared" si="21"/>
        <v>303.781939605864</v>
      </c>
      <c r="AW25" s="13">
        <f>AVERAGE(AL25:AM25,AO25:AU25)</f>
        <v>75.945484901466</v>
      </c>
    </row>
    <row r="26" spans="2:49" ht="15.75">
      <c r="B26" s="128"/>
      <c r="C26" s="129">
        <v>19</v>
      </c>
      <c r="D26" s="160" t="s">
        <v>93</v>
      </c>
      <c r="E26" s="160" t="s">
        <v>94</v>
      </c>
      <c r="F26" s="161" t="s">
        <v>95</v>
      </c>
      <c r="G26" s="123">
        <f t="shared" si="0"/>
        <v>295.6093922384086</v>
      </c>
      <c r="H26" s="119">
        <v>0.12253472222222223</v>
      </c>
      <c r="I26" s="120">
        <v>60.338150562010014</v>
      </c>
      <c r="J26" s="119">
        <v>0.06327546296296296</v>
      </c>
      <c r="K26" s="120">
        <v>74.90396927016644</v>
      </c>
      <c r="L26" s="119">
        <v>0.0834837962962963</v>
      </c>
      <c r="M26" s="175">
        <f>AW26</f>
        <v>73.90234805960215</v>
      </c>
      <c r="N26" s="119">
        <v>0.04207175925925926</v>
      </c>
      <c r="O26" s="120">
        <v>86.46492434662999</v>
      </c>
      <c r="P26" s="119"/>
      <c r="Q26" s="120"/>
      <c r="R26" s="119"/>
      <c r="S26" s="120"/>
      <c r="T26" s="119"/>
      <c r="U26" s="120"/>
      <c r="V26" s="119"/>
      <c r="W26" s="120"/>
      <c r="X26" s="119"/>
      <c r="Y26" s="120"/>
      <c r="Z26" s="119"/>
      <c r="AA26" s="120"/>
      <c r="AB26" s="123">
        <f t="shared" si="2"/>
        <v>295.6093922384086</v>
      </c>
      <c r="AD26" s="50">
        <f t="shared" si="3"/>
        <v>86.46492434662999</v>
      </c>
      <c r="AE26" s="50">
        <f t="shared" si="4"/>
        <v>60.338150562010014</v>
      </c>
      <c r="AF26" s="51">
        <f t="shared" si="5"/>
        <v>4</v>
      </c>
      <c r="AG26" s="52">
        <f t="shared" si="6"/>
        <v>0</v>
      </c>
      <c r="AH26" s="52">
        <f t="shared" si="7"/>
        <v>0</v>
      </c>
      <c r="AI26" s="52">
        <f t="shared" si="8"/>
        <v>0</v>
      </c>
      <c r="AJ26" s="52">
        <f t="shared" si="9"/>
        <v>0</v>
      </c>
      <c r="AK26" s="53">
        <f t="shared" si="10"/>
        <v>0</v>
      </c>
      <c r="AL26" s="52">
        <f t="shared" si="11"/>
        <v>60.338150562010014</v>
      </c>
      <c r="AM26" s="52">
        <f t="shared" si="12"/>
        <v>74.90396927016644</v>
      </c>
      <c r="AN26" s="172">
        <f t="shared" si="13"/>
        <v>73.90234805960215</v>
      </c>
      <c r="AO26" s="52">
        <f t="shared" si="14"/>
        <v>86.46492434662999</v>
      </c>
      <c r="AP26" s="52">
        <f t="shared" si="15"/>
      </c>
      <c r="AQ26" s="52">
        <f t="shared" si="16"/>
      </c>
      <c r="AR26" s="52">
        <f t="shared" si="17"/>
      </c>
      <c r="AS26" s="52">
        <f t="shared" si="18"/>
      </c>
      <c r="AT26" s="52">
        <f t="shared" si="19"/>
      </c>
      <c r="AU26" s="52">
        <f t="shared" si="20"/>
      </c>
      <c r="AV26" s="54">
        <f t="shared" si="21"/>
        <v>295.6093922384086</v>
      </c>
      <c r="AW26" s="13">
        <f>AVERAGE(AL26:AM26,AO26:AU26)</f>
        <v>73.90234805960215</v>
      </c>
    </row>
    <row r="27" spans="2:49" ht="15.75">
      <c r="B27" s="128"/>
      <c r="C27" s="129">
        <v>20</v>
      </c>
      <c r="D27" s="160" t="s">
        <v>226</v>
      </c>
      <c r="E27" s="160" t="s">
        <v>227</v>
      </c>
      <c r="F27" s="161" t="s">
        <v>208</v>
      </c>
      <c r="G27" s="123">
        <f t="shared" si="0"/>
        <v>274.3310653870988</v>
      </c>
      <c r="H27" s="119"/>
      <c r="I27" s="120"/>
      <c r="J27" s="119"/>
      <c r="K27" s="120"/>
      <c r="L27" s="124" t="s">
        <v>40</v>
      </c>
      <c r="M27" s="175">
        <f>AW27</f>
        <v>68.5827663467747</v>
      </c>
      <c r="N27" s="119">
        <v>0.058750000000000004</v>
      </c>
      <c r="O27" s="120">
        <v>61.91883372734436</v>
      </c>
      <c r="P27" s="119">
        <v>0.07542824074074074</v>
      </c>
      <c r="Q27" s="120">
        <v>73.08577566364892</v>
      </c>
      <c r="R27" s="119">
        <v>0.06832175925925926</v>
      </c>
      <c r="S27" s="120">
        <v>70.74368964933085</v>
      </c>
      <c r="T27" s="119"/>
      <c r="U27" s="120"/>
      <c r="V27" s="119"/>
      <c r="W27" s="120"/>
      <c r="X27" s="119"/>
      <c r="Y27" s="120"/>
      <c r="Z27" s="119"/>
      <c r="AA27" s="120"/>
      <c r="AB27" s="123">
        <f t="shared" si="2"/>
        <v>274.3310653870988</v>
      </c>
      <c r="AD27" s="50">
        <f t="shared" si="3"/>
        <v>73.08577566364892</v>
      </c>
      <c r="AE27" s="50">
        <f t="shared" si="4"/>
        <v>61.91883372734436</v>
      </c>
      <c r="AF27" s="51">
        <f t="shared" si="5"/>
        <v>4</v>
      </c>
      <c r="AG27" s="52">
        <f t="shared" si="6"/>
        <v>0</v>
      </c>
      <c r="AH27" s="52">
        <f t="shared" si="7"/>
        <v>0</v>
      </c>
      <c r="AI27" s="52">
        <f t="shared" si="8"/>
        <v>0</v>
      </c>
      <c r="AJ27" s="52">
        <f t="shared" si="9"/>
        <v>0</v>
      </c>
      <c r="AK27" s="53">
        <f t="shared" si="10"/>
        <v>0</v>
      </c>
      <c r="AL27" s="52">
        <f t="shared" si="11"/>
      </c>
      <c r="AM27" s="52">
        <f t="shared" si="12"/>
      </c>
      <c r="AN27" s="172">
        <f t="shared" si="13"/>
        <v>68.5827663467747</v>
      </c>
      <c r="AO27" s="52">
        <f t="shared" si="14"/>
        <v>61.91883372734436</v>
      </c>
      <c r="AP27" s="52">
        <f t="shared" si="15"/>
        <v>73.08577566364892</v>
      </c>
      <c r="AQ27" s="52">
        <f t="shared" si="16"/>
        <v>70.74368964933085</v>
      </c>
      <c r="AR27" s="52">
        <f t="shared" si="17"/>
      </c>
      <c r="AS27" s="52">
        <f t="shared" si="18"/>
      </c>
      <c r="AT27" s="52">
        <f t="shared" si="19"/>
      </c>
      <c r="AU27" s="52">
        <f t="shared" si="20"/>
      </c>
      <c r="AV27" s="54">
        <f t="shared" si="21"/>
        <v>274.3310653870988</v>
      </c>
      <c r="AW27" s="13">
        <f>AVERAGE(AL27:AM27,AO27:AU27)</f>
        <v>68.5827663467747</v>
      </c>
    </row>
    <row r="28" spans="2:49" ht="15.75">
      <c r="B28" s="128"/>
      <c r="C28" s="129">
        <v>21</v>
      </c>
      <c r="D28" s="160" t="s">
        <v>188</v>
      </c>
      <c r="E28" s="160" t="s">
        <v>452</v>
      </c>
      <c r="F28" s="161" t="s">
        <v>23</v>
      </c>
      <c r="G28" s="123">
        <f>AV28</f>
        <v>272.31950496515964</v>
      </c>
      <c r="H28" s="119"/>
      <c r="I28" s="120"/>
      <c r="J28" s="119"/>
      <c r="K28" s="120"/>
      <c r="L28" s="119"/>
      <c r="M28" s="175"/>
      <c r="N28" s="119"/>
      <c r="O28" s="120"/>
      <c r="P28" s="176" t="s">
        <v>310</v>
      </c>
      <c r="Q28" s="175">
        <f>AW28</f>
        <v>68.07987624128991</v>
      </c>
      <c r="R28" s="176" t="s">
        <v>310</v>
      </c>
      <c r="S28" s="175">
        <f>AW28</f>
        <v>68.07987624128991</v>
      </c>
      <c r="T28" s="176"/>
      <c r="U28" s="175"/>
      <c r="V28" s="176"/>
      <c r="W28" s="175"/>
      <c r="X28" s="119">
        <v>0.06686342592592592</v>
      </c>
      <c r="Y28" s="120">
        <v>78.93370261381341</v>
      </c>
      <c r="Z28" s="119">
        <v>0.1411111111111111</v>
      </c>
      <c r="AA28" s="120">
        <v>57.2260498687664</v>
      </c>
      <c r="AB28" s="123">
        <f>I28+K28+M28+O28+Q28+S28+U28+W28+Y28+AA28</f>
        <v>272.31950496515964</v>
      </c>
      <c r="AD28" s="50">
        <f>LARGE($AL28:$AU28,1)</f>
        <v>78.93370261381341</v>
      </c>
      <c r="AE28" s="50">
        <f>SMALL($AL28:$AT28,1)</f>
        <v>68.07987624128991</v>
      </c>
      <c r="AF28" s="51">
        <f>COUNT(AL28:AU28)</f>
        <v>4</v>
      </c>
      <c r="AG28" s="52">
        <f>IF(COUNTBLANK($AL28:$AU28)&lt;4,SMALL($AL28:$AU28,1),0)</f>
        <v>0</v>
      </c>
      <c r="AH28" s="52">
        <f>IF(COUNTBLANK($AL28:$AU28)&lt;3,SMALL($AL28:$AU28,2),0)</f>
        <v>0</v>
      </c>
      <c r="AI28" s="52">
        <f>IF(COUNTBLANK($AL28:$AU28)&lt;2,SMALL($AL28:$AU28,3),0)</f>
        <v>0</v>
      </c>
      <c r="AJ28" s="52">
        <f>IF(COUNTBLANK($AL28:$AU28)&lt;1,SMALL($AL28:$AU28,4),0)</f>
        <v>0</v>
      </c>
      <c r="AK28" s="53">
        <f>SUM(AG28:AJ28)</f>
        <v>0</v>
      </c>
      <c r="AL28" s="52">
        <f>IF(I28&lt;&gt;"",I28,"")</f>
      </c>
      <c r="AM28" s="52">
        <f>IF(K28&lt;&gt;"",K28,"")</f>
      </c>
      <c r="AN28" s="172">
        <f>IF(M28&lt;&gt;"",M28,"")</f>
      </c>
      <c r="AO28" s="52">
        <f>IF(O28&lt;&gt;"",O28,"")</f>
      </c>
      <c r="AP28" s="52">
        <f>IF(Q28&lt;&gt;"",Q28,"")</f>
        <v>68.07987624128991</v>
      </c>
      <c r="AQ28" s="52">
        <f>IF(S28&lt;&gt;"",S28,"")</f>
        <v>68.07987624128991</v>
      </c>
      <c r="AR28" s="172">
        <f>IF(U28&lt;&gt;"",U28,"")</f>
      </c>
      <c r="AS28" s="172">
        <f>IF(W28&lt;&gt;"",W28,"")</f>
      </c>
      <c r="AT28" s="52">
        <f>IF(Y28&lt;&gt;"",Y28,"")</f>
        <v>78.93370261381341</v>
      </c>
      <c r="AU28" s="52">
        <f>IF(AA28&lt;&gt;"",AA28,"")</f>
        <v>57.2260498687664</v>
      </c>
      <c r="AV28" s="54">
        <f>((SUM(AL28:AU28)-AK28))</f>
        <v>272.31950496515964</v>
      </c>
      <c r="AW28" s="13">
        <f>AVERAGE(AL28:AM28,AT28:AU28)</f>
        <v>68.07987624128991</v>
      </c>
    </row>
    <row r="29" spans="2:49" ht="15.75">
      <c r="B29" s="128"/>
      <c r="C29" s="129">
        <v>22</v>
      </c>
      <c r="D29" s="160" t="s">
        <v>216</v>
      </c>
      <c r="E29" s="160" t="s">
        <v>217</v>
      </c>
      <c r="F29" s="161" t="s">
        <v>208</v>
      </c>
      <c r="G29" s="123">
        <f t="shared" si="0"/>
        <v>257.1284974755388</v>
      </c>
      <c r="H29" s="119"/>
      <c r="I29" s="120"/>
      <c r="J29" s="119"/>
      <c r="K29" s="120"/>
      <c r="L29" s="119">
        <v>0.11814814814814815</v>
      </c>
      <c r="M29" s="175">
        <f>AW29</f>
        <v>64.2821243688847</v>
      </c>
      <c r="N29" s="119">
        <v>0.05004629629629629</v>
      </c>
      <c r="O29" s="120">
        <v>72.68732654949122</v>
      </c>
      <c r="P29" s="119">
        <v>0.09634259259259259</v>
      </c>
      <c r="Q29" s="120">
        <v>57.2200864968765</v>
      </c>
      <c r="R29" s="119">
        <v>0.07679398148148148</v>
      </c>
      <c r="S29" s="120">
        <v>62.93896006028636</v>
      </c>
      <c r="T29" s="119"/>
      <c r="U29" s="120"/>
      <c r="V29" s="119"/>
      <c r="W29" s="120"/>
      <c r="X29" s="119"/>
      <c r="Y29" s="120"/>
      <c r="Z29" s="119"/>
      <c r="AA29" s="120"/>
      <c r="AB29" s="123">
        <f t="shared" si="2"/>
        <v>257.1284974755388</v>
      </c>
      <c r="AD29" s="50">
        <f t="shared" si="3"/>
        <v>72.68732654949122</v>
      </c>
      <c r="AE29" s="50">
        <f t="shared" si="4"/>
        <v>57.2200864968765</v>
      </c>
      <c r="AF29" s="51">
        <f t="shared" si="5"/>
        <v>4</v>
      </c>
      <c r="AG29" s="52">
        <f t="shared" si="6"/>
        <v>0</v>
      </c>
      <c r="AH29" s="52">
        <f t="shared" si="7"/>
        <v>0</v>
      </c>
      <c r="AI29" s="52">
        <f t="shared" si="8"/>
        <v>0</v>
      </c>
      <c r="AJ29" s="52">
        <f t="shared" si="9"/>
        <v>0</v>
      </c>
      <c r="AK29" s="53">
        <f t="shared" si="10"/>
        <v>0</v>
      </c>
      <c r="AL29" s="52">
        <f t="shared" si="11"/>
      </c>
      <c r="AM29" s="52">
        <f t="shared" si="12"/>
      </c>
      <c r="AN29" s="172">
        <f t="shared" si="13"/>
        <v>64.2821243688847</v>
      </c>
      <c r="AO29" s="52">
        <f t="shared" si="14"/>
        <v>72.68732654949122</v>
      </c>
      <c r="AP29" s="52">
        <f t="shared" si="15"/>
        <v>57.2200864968765</v>
      </c>
      <c r="AQ29" s="52">
        <f t="shared" si="16"/>
        <v>62.93896006028636</v>
      </c>
      <c r="AR29" s="52">
        <f t="shared" si="17"/>
      </c>
      <c r="AS29" s="52">
        <f t="shared" si="18"/>
      </c>
      <c r="AT29" s="52">
        <f t="shared" si="19"/>
      </c>
      <c r="AU29" s="52">
        <f t="shared" si="20"/>
      </c>
      <c r="AV29" s="54">
        <f t="shared" si="21"/>
        <v>257.1284974755388</v>
      </c>
      <c r="AW29" s="13">
        <f aca="true" t="shared" si="22" ref="AW29:AW45">AVERAGE(AL29:AM29,AO29:AU29)</f>
        <v>64.2821243688847</v>
      </c>
    </row>
    <row r="30" spans="2:49" ht="15.75">
      <c r="B30" s="128"/>
      <c r="C30" s="129">
        <v>23</v>
      </c>
      <c r="D30" s="160" t="s">
        <v>204</v>
      </c>
      <c r="E30" s="160" t="s">
        <v>205</v>
      </c>
      <c r="F30" s="161" t="s">
        <v>23</v>
      </c>
      <c r="G30" s="123">
        <f t="shared" si="0"/>
        <v>234.19896076362375</v>
      </c>
      <c r="H30" s="119"/>
      <c r="I30" s="120"/>
      <c r="J30" s="119"/>
      <c r="K30" s="120"/>
      <c r="L30" s="119">
        <v>0.09826388888888889</v>
      </c>
      <c r="M30" s="175">
        <f>AW30</f>
        <v>78.06632025454124</v>
      </c>
      <c r="N30" s="119">
        <v>0.05028935185185185</v>
      </c>
      <c r="O30" s="120">
        <v>72.33601841196779</v>
      </c>
      <c r="P30" s="119">
        <v>0.06578703703703703</v>
      </c>
      <c r="Q30" s="120">
        <v>83.7966220971147</v>
      </c>
      <c r="R30" s="119"/>
      <c r="S30" s="120"/>
      <c r="T30" s="119"/>
      <c r="U30" s="120"/>
      <c r="V30" s="119"/>
      <c r="W30" s="120"/>
      <c r="X30" s="119"/>
      <c r="Y30" s="120"/>
      <c r="Z30" s="119"/>
      <c r="AA30" s="120"/>
      <c r="AB30" s="123">
        <f t="shared" si="2"/>
        <v>234.19896076362375</v>
      </c>
      <c r="AD30" s="50">
        <f t="shared" si="3"/>
        <v>83.7966220971147</v>
      </c>
      <c r="AE30" s="50">
        <f t="shared" si="4"/>
        <v>72.33601841196779</v>
      </c>
      <c r="AF30" s="51">
        <f t="shared" si="5"/>
        <v>3</v>
      </c>
      <c r="AG30" s="52">
        <f t="shared" si="6"/>
        <v>0</v>
      </c>
      <c r="AH30" s="52">
        <f t="shared" si="7"/>
        <v>0</v>
      </c>
      <c r="AI30" s="52">
        <f t="shared" si="8"/>
        <v>0</v>
      </c>
      <c r="AJ30" s="52">
        <f t="shared" si="9"/>
        <v>0</v>
      </c>
      <c r="AK30" s="53">
        <f t="shared" si="10"/>
        <v>0</v>
      </c>
      <c r="AL30" s="52">
        <f t="shared" si="11"/>
      </c>
      <c r="AM30" s="52">
        <f t="shared" si="12"/>
      </c>
      <c r="AN30" s="172">
        <f t="shared" si="13"/>
        <v>78.06632025454124</v>
      </c>
      <c r="AO30" s="52">
        <f t="shared" si="14"/>
        <v>72.33601841196779</v>
      </c>
      <c r="AP30" s="52">
        <f t="shared" si="15"/>
        <v>83.7966220971147</v>
      </c>
      <c r="AQ30" s="52">
        <f t="shared" si="16"/>
      </c>
      <c r="AR30" s="52">
        <f t="shared" si="17"/>
      </c>
      <c r="AS30" s="52">
        <f t="shared" si="18"/>
      </c>
      <c r="AT30" s="52">
        <f t="shared" si="19"/>
      </c>
      <c r="AU30" s="52">
        <f t="shared" si="20"/>
      </c>
      <c r="AV30" s="54">
        <f t="shared" si="21"/>
        <v>234.19896076362375</v>
      </c>
      <c r="AW30" s="13">
        <f t="shared" si="22"/>
        <v>78.06632025454124</v>
      </c>
    </row>
    <row r="31" spans="2:49" ht="15.75">
      <c r="B31" s="128"/>
      <c r="C31" s="129">
        <v>24</v>
      </c>
      <c r="D31" s="160" t="s">
        <v>212</v>
      </c>
      <c r="E31" s="160" t="s">
        <v>213</v>
      </c>
      <c r="F31" s="161" t="s">
        <v>19</v>
      </c>
      <c r="G31" s="123">
        <f t="shared" si="0"/>
        <v>205.4984768216459</v>
      </c>
      <c r="H31" s="119"/>
      <c r="I31" s="120"/>
      <c r="J31" s="119"/>
      <c r="K31" s="120"/>
      <c r="L31" s="119">
        <v>0.10615740740740741</v>
      </c>
      <c r="M31" s="175">
        <f>AW31</f>
        <v>68.49949227388197</v>
      </c>
      <c r="N31" s="119">
        <v>0.05111111111111111</v>
      </c>
      <c r="O31" s="120">
        <v>71.17300724637681</v>
      </c>
      <c r="P31" s="119"/>
      <c r="Q31" s="120"/>
      <c r="R31" s="119">
        <v>0.07342592592592594</v>
      </c>
      <c r="S31" s="120">
        <v>65.82597730138713</v>
      </c>
      <c r="T31" s="119"/>
      <c r="U31" s="120"/>
      <c r="V31" s="119"/>
      <c r="W31" s="120"/>
      <c r="X31" s="119"/>
      <c r="Y31" s="120"/>
      <c r="Z31" s="119"/>
      <c r="AA31" s="120"/>
      <c r="AB31" s="123">
        <f t="shared" si="2"/>
        <v>205.4984768216459</v>
      </c>
      <c r="AD31" s="50">
        <f t="shared" si="3"/>
        <v>71.17300724637681</v>
      </c>
      <c r="AE31" s="50">
        <f t="shared" si="4"/>
        <v>65.82597730138713</v>
      </c>
      <c r="AF31" s="51">
        <f t="shared" si="5"/>
        <v>3</v>
      </c>
      <c r="AG31" s="52">
        <f t="shared" si="6"/>
        <v>0</v>
      </c>
      <c r="AH31" s="52">
        <f t="shared" si="7"/>
        <v>0</v>
      </c>
      <c r="AI31" s="52">
        <f t="shared" si="8"/>
        <v>0</v>
      </c>
      <c r="AJ31" s="52">
        <f t="shared" si="9"/>
        <v>0</v>
      </c>
      <c r="AK31" s="53">
        <f t="shared" si="10"/>
        <v>0</v>
      </c>
      <c r="AL31" s="52">
        <f t="shared" si="11"/>
      </c>
      <c r="AM31" s="52">
        <f t="shared" si="12"/>
      </c>
      <c r="AN31" s="172">
        <f t="shared" si="13"/>
        <v>68.49949227388197</v>
      </c>
      <c r="AO31" s="52">
        <f t="shared" si="14"/>
        <v>71.17300724637681</v>
      </c>
      <c r="AP31" s="52">
        <f t="shared" si="15"/>
      </c>
      <c r="AQ31" s="52">
        <f t="shared" si="16"/>
        <v>65.82597730138713</v>
      </c>
      <c r="AR31" s="52">
        <f t="shared" si="17"/>
      </c>
      <c r="AS31" s="52">
        <f t="shared" si="18"/>
      </c>
      <c r="AT31" s="52">
        <f t="shared" si="19"/>
      </c>
      <c r="AU31" s="52">
        <f t="shared" si="20"/>
      </c>
      <c r="AV31" s="54">
        <f t="shared" si="21"/>
        <v>205.4984768216459</v>
      </c>
      <c r="AW31" s="13">
        <f t="shared" si="22"/>
        <v>68.49949227388197</v>
      </c>
    </row>
    <row r="32" spans="2:49" ht="15.75">
      <c r="B32" s="128"/>
      <c r="C32" s="129">
        <v>25</v>
      </c>
      <c r="D32" s="160" t="s">
        <v>197</v>
      </c>
      <c r="E32" s="160" t="s">
        <v>70</v>
      </c>
      <c r="F32" s="161" t="s">
        <v>19</v>
      </c>
      <c r="G32" s="123">
        <f t="shared" si="0"/>
        <v>171.74863387978144</v>
      </c>
      <c r="H32" s="119"/>
      <c r="I32" s="120"/>
      <c r="J32" s="119"/>
      <c r="K32" s="120"/>
      <c r="L32" s="119">
        <v>0.08901620370370371</v>
      </c>
      <c r="M32" s="175">
        <f>AW32</f>
        <v>85.87431693989072</v>
      </c>
      <c r="N32" s="119">
        <v>0.042361111111111106</v>
      </c>
      <c r="O32" s="120">
        <v>85.87431693989072</v>
      </c>
      <c r="P32" s="119"/>
      <c r="Q32" s="120"/>
      <c r="R32" s="119"/>
      <c r="S32" s="120"/>
      <c r="T32" s="119"/>
      <c r="U32" s="120"/>
      <c r="V32" s="119"/>
      <c r="W32" s="120"/>
      <c r="X32" s="119"/>
      <c r="Y32" s="120"/>
      <c r="Z32" s="119"/>
      <c r="AA32" s="120"/>
      <c r="AB32" s="123">
        <f t="shared" si="2"/>
        <v>171.74863387978144</v>
      </c>
      <c r="AD32" s="50">
        <f t="shared" si="3"/>
        <v>85.87431693989072</v>
      </c>
      <c r="AE32" s="50">
        <f t="shared" si="4"/>
        <v>85.87431693989072</v>
      </c>
      <c r="AF32" s="51">
        <f t="shared" si="5"/>
        <v>2</v>
      </c>
      <c r="AG32" s="52">
        <f t="shared" si="6"/>
        <v>0</v>
      </c>
      <c r="AH32" s="52">
        <f t="shared" si="7"/>
        <v>0</v>
      </c>
      <c r="AI32" s="52">
        <f t="shared" si="8"/>
        <v>0</v>
      </c>
      <c r="AJ32" s="52">
        <f t="shared" si="9"/>
        <v>0</v>
      </c>
      <c r="AK32" s="53">
        <f t="shared" si="10"/>
        <v>0</v>
      </c>
      <c r="AL32" s="52">
        <f t="shared" si="11"/>
      </c>
      <c r="AM32" s="52">
        <f t="shared" si="12"/>
      </c>
      <c r="AN32" s="172">
        <f t="shared" si="13"/>
        <v>85.87431693989072</v>
      </c>
      <c r="AO32" s="52">
        <f t="shared" si="14"/>
        <v>85.87431693989072</v>
      </c>
      <c r="AP32" s="52">
        <f t="shared" si="15"/>
      </c>
      <c r="AQ32" s="52">
        <f t="shared" si="16"/>
      </c>
      <c r="AR32" s="52">
        <f t="shared" si="17"/>
      </c>
      <c r="AS32" s="52">
        <f t="shared" si="18"/>
      </c>
      <c r="AT32" s="52">
        <f t="shared" si="19"/>
      </c>
      <c r="AU32" s="52">
        <f t="shared" si="20"/>
      </c>
      <c r="AV32" s="54">
        <f t="shared" si="21"/>
        <v>171.74863387978144</v>
      </c>
      <c r="AW32" s="13">
        <f t="shared" si="22"/>
        <v>85.87431693989072</v>
      </c>
    </row>
    <row r="33" spans="2:49" ht="15.75">
      <c r="B33" s="128"/>
      <c r="C33" s="129">
        <v>26</v>
      </c>
      <c r="D33" s="160" t="s">
        <v>453</v>
      </c>
      <c r="E33" s="160" t="s">
        <v>454</v>
      </c>
      <c r="F33" s="161" t="s">
        <v>182</v>
      </c>
      <c r="G33" s="123">
        <f t="shared" si="0"/>
        <v>166.6488384779065</v>
      </c>
      <c r="H33" s="119"/>
      <c r="I33" s="120"/>
      <c r="J33" s="119"/>
      <c r="K33" s="120"/>
      <c r="L33" s="119"/>
      <c r="M33" s="166"/>
      <c r="N33" s="119"/>
      <c r="O33" s="120"/>
      <c r="P33" s="119"/>
      <c r="Q33" s="120"/>
      <c r="R33" s="119"/>
      <c r="S33" s="120"/>
      <c r="T33" s="119"/>
      <c r="U33" s="120"/>
      <c r="V33" s="119"/>
      <c r="W33" s="120"/>
      <c r="X33" s="119">
        <v>0.07026620370370369</v>
      </c>
      <c r="Y33" s="120">
        <v>75.11118431889311</v>
      </c>
      <c r="Z33" s="119">
        <v>0.0882175925925926</v>
      </c>
      <c r="AA33" s="120">
        <v>91.53765415901339</v>
      </c>
      <c r="AB33" s="123">
        <f t="shared" si="2"/>
        <v>166.6488384779065</v>
      </c>
      <c r="AD33" s="50">
        <f t="shared" si="3"/>
        <v>91.53765415901339</v>
      </c>
      <c r="AE33" s="50">
        <f t="shared" si="4"/>
        <v>75.11118431889311</v>
      </c>
      <c r="AF33" s="51">
        <f t="shared" si="5"/>
        <v>2</v>
      </c>
      <c r="AG33" s="52">
        <f t="shared" si="6"/>
        <v>0</v>
      </c>
      <c r="AH33" s="52">
        <f t="shared" si="7"/>
        <v>0</v>
      </c>
      <c r="AI33" s="52">
        <f t="shared" si="8"/>
        <v>0</v>
      </c>
      <c r="AJ33" s="52">
        <f t="shared" si="9"/>
        <v>0</v>
      </c>
      <c r="AK33" s="53">
        <f t="shared" si="10"/>
        <v>0</v>
      </c>
      <c r="AL33" s="52">
        <f t="shared" si="11"/>
      </c>
      <c r="AM33" s="52">
        <f t="shared" si="12"/>
      </c>
      <c r="AN33" s="172">
        <f t="shared" si="13"/>
      </c>
      <c r="AO33" s="52">
        <f t="shared" si="14"/>
      </c>
      <c r="AP33" s="52">
        <f t="shared" si="15"/>
      </c>
      <c r="AQ33" s="52">
        <f t="shared" si="16"/>
      </c>
      <c r="AR33" s="52">
        <f t="shared" si="17"/>
      </c>
      <c r="AS33" s="52">
        <f t="shared" si="18"/>
      </c>
      <c r="AT33" s="52">
        <f t="shared" si="19"/>
        <v>75.11118431889311</v>
      </c>
      <c r="AU33" s="52">
        <f t="shared" si="20"/>
        <v>91.53765415901339</v>
      </c>
      <c r="AV33" s="54">
        <f t="shared" si="21"/>
        <v>166.6488384779065</v>
      </c>
      <c r="AW33" s="13">
        <f t="shared" si="22"/>
        <v>83.32441923895325</v>
      </c>
    </row>
    <row r="34" spans="2:49" ht="15.75">
      <c r="B34" s="128"/>
      <c r="C34" s="129">
        <v>27</v>
      </c>
      <c r="D34" s="160" t="s">
        <v>202</v>
      </c>
      <c r="E34" s="160" t="s">
        <v>203</v>
      </c>
      <c r="F34" s="161" t="s">
        <v>201</v>
      </c>
      <c r="G34" s="123">
        <f t="shared" si="0"/>
        <v>166.03275224511356</v>
      </c>
      <c r="H34" s="119"/>
      <c r="I34" s="120"/>
      <c r="J34" s="119"/>
      <c r="K34" s="120"/>
      <c r="L34" s="119">
        <v>0.09332175925925927</v>
      </c>
      <c r="M34" s="175">
        <f>AW34</f>
        <v>83.01637612255678</v>
      </c>
      <c r="N34" s="119">
        <v>0.043819444444444446</v>
      </c>
      <c r="O34" s="120">
        <v>83.01637612255678</v>
      </c>
      <c r="P34" s="119"/>
      <c r="Q34" s="120"/>
      <c r="R34" s="119"/>
      <c r="S34" s="120"/>
      <c r="T34" s="119"/>
      <c r="U34" s="120"/>
      <c r="V34" s="119"/>
      <c r="W34" s="120"/>
      <c r="X34" s="119"/>
      <c r="Y34" s="120"/>
      <c r="Z34" s="119"/>
      <c r="AA34" s="120"/>
      <c r="AB34" s="123">
        <f t="shared" si="2"/>
        <v>166.03275224511356</v>
      </c>
      <c r="AD34" s="50">
        <f t="shared" si="3"/>
        <v>83.01637612255678</v>
      </c>
      <c r="AE34" s="50">
        <f t="shared" si="4"/>
        <v>83.01637612255678</v>
      </c>
      <c r="AF34" s="51">
        <f t="shared" si="5"/>
        <v>2</v>
      </c>
      <c r="AG34" s="52">
        <f t="shared" si="6"/>
        <v>0</v>
      </c>
      <c r="AH34" s="52">
        <f t="shared" si="7"/>
        <v>0</v>
      </c>
      <c r="AI34" s="52">
        <f t="shared" si="8"/>
        <v>0</v>
      </c>
      <c r="AJ34" s="52">
        <f t="shared" si="9"/>
        <v>0</v>
      </c>
      <c r="AK34" s="53">
        <f t="shared" si="10"/>
        <v>0</v>
      </c>
      <c r="AL34" s="52">
        <f t="shared" si="11"/>
      </c>
      <c r="AM34" s="52">
        <f t="shared" si="12"/>
      </c>
      <c r="AN34" s="172">
        <f t="shared" si="13"/>
        <v>83.01637612255678</v>
      </c>
      <c r="AO34" s="52">
        <f t="shared" si="14"/>
        <v>83.01637612255678</v>
      </c>
      <c r="AP34" s="52">
        <f t="shared" si="15"/>
      </c>
      <c r="AQ34" s="52">
        <f t="shared" si="16"/>
      </c>
      <c r="AR34" s="52">
        <f t="shared" si="17"/>
      </c>
      <c r="AS34" s="52">
        <f t="shared" si="18"/>
      </c>
      <c r="AT34" s="52">
        <f t="shared" si="19"/>
      </c>
      <c r="AU34" s="52">
        <f t="shared" si="20"/>
      </c>
      <c r="AV34" s="54">
        <f t="shared" si="21"/>
        <v>166.03275224511356</v>
      </c>
      <c r="AW34" s="13">
        <f t="shared" si="22"/>
        <v>83.01637612255678</v>
      </c>
    </row>
    <row r="35" spans="2:49" ht="15.75">
      <c r="B35" s="128"/>
      <c r="C35" s="129">
        <v>28</v>
      </c>
      <c r="D35" s="160" t="s">
        <v>375</v>
      </c>
      <c r="E35" s="160" t="s">
        <v>376</v>
      </c>
      <c r="F35" s="161" t="s">
        <v>410</v>
      </c>
      <c r="G35" s="123">
        <f t="shared" si="0"/>
        <v>161.5296649925594</v>
      </c>
      <c r="H35" s="119"/>
      <c r="I35" s="120"/>
      <c r="J35" s="119"/>
      <c r="K35" s="120"/>
      <c r="L35" s="119"/>
      <c r="M35" s="175"/>
      <c r="N35" s="119"/>
      <c r="O35" s="120"/>
      <c r="P35" s="119"/>
      <c r="Q35" s="120"/>
      <c r="R35" s="119"/>
      <c r="S35" s="120"/>
      <c r="T35" s="119">
        <v>0.08053240740740741</v>
      </c>
      <c r="U35" s="120">
        <v>71.15550445530324</v>
      </c>
      <c r="V35" s="119">
        <v>0.07238425925925926</v>
      </c>
      <c r="W35" s="120">
        <v>90.37416053725616</v>
      </c>
      <c r="X35" s="119"/>
      <c r="Y35" s="120"/>
      <c r="Z35" s="119"/>
      <c r="AA35" s="120"/>
      <c r="AB35" s="123">
        <f t="shared" si="2"/>
        <v>161.5296649925594</v>
      </c>
      <c r="AD35" s="50">
        <f t="shared" si="3"/>
        <v>90.37416053725616</v>
      </c>
      <c r="AE35" s="50">
        <f t="shared" si="4"/>
        <v>71.15550445530324</v>
      </c>
      <c r="AF35" s="51">
        <f t="shared" si="5"/>
        <v>2</v>
      </c>
      <c r="AG35" s="52">
        <f t="shared" si="6"/>
        <v>0</v>
      </c>
      <c r="AH35" s="52">
        <f t="shared" si="7"/>
        <v>0</v>
      </c>
      <c r="AI35" s="52">
        <f t="shared" si="8"/>
        <v>0</v>
      </c>
      <c r="AJ35" s="52">
        <f t="shared" si="9"/>
        <v>0</v>
      </c>
      <c r="AK35" s="53">
        <f t="shared" si="10"/>
        <v>0</v>
      </c>
      <c r="AL35" s="52">
        <f t="shared" si="11"/>
      </c>
      <c r="AM35" s="52">
        <f t="shared" si="12"/>
      </c>
      <c r="AN35" s="172">
        <f t="shared" si="13"/>
      </c>
      <c r="AO35" s="52">
        <f t="shared" si="14"/>
      </c>
      <c r="AP35" s="52">
        <f t="shared" si="15"/>
      </c>
      <c r="AQ35" s="52">
        <f t="shared" si="16"/>
      </c>
      <c r="AR35" s="52">
        <f t="shared" si="17"/>
        <v>71.15550445530324</v>
      </c>
      <c r="AS35" s="52">
        <f t="shared" si="18"/>
        <v>90.37416053725616</v>
      </c>
      <c r="AT35" s="52"/>
      <c r="AU35" s="52"/>
      <c r="AV35" s="54">
        <f t="shared" si="21"/>
        <v>161.5296649925594</v>
      </c>
      <c r="AW35" s="13">
        <f t="shared" si="22"/>
        <v>80.7648324962797</v>
      </c>
    </row>
    <row r="36" spans="2:49" ht="15.75">
      <c r="B36" s="128"/>
      <c r="C36" s="129">
        <v>29</v>
      </c>
      <c r="D36" s="160" t="s">
        <v>214</v>
      </c>
      <c r="E36" s="160" t="s">
        <v>205</v>
      </c>
      <c r="F36" s="161" t="s">
        <v>215</v>
      </c>
      <c r="G36" s="123">
        <f t="shared" si="0"/>
        <v>155.36332179930795</v>
      </c>
      <c r="H36" s="119"/>
      <c r="I36" s="120"/>
      <c r="J36" s="119"/>
      <c r="K36" s="120"/>
      <c r="L36" s="119">
        <v>0.11175925925925927</v>
      </c>
      <c r="M36" s="175">
        <f>AW36</f>
        <v>77.68166089965398</v>
      </c>
      <c r="N36" s="119">
        <v>0.046828703703703706</v>
      </c>
      <c r="O36" s="120">
        <v>77.68166089965398</v>
      </c>
      <c r="P36" s="119"/>
      <c r="Q36" s="120"/>
      <c r="R36" s="119"/>
      <c r="S36" s="120"/>
      <c r="T36" s="119"/>
      <c r="U36" s="120"/>
      <c r="V36" s="119"/>
      <c r="W36" s="120"/>
      <c r="X36" s="119"/>
      <c r="Y36" s="120"/>
      <c r="Z36" s="119"/>
      <c r="AA36" s="120"/>
      <c r="AB36" s="123">
        <f t="shared" si="2"/>
        <v>155.36332179930795</v>
      </c>
      <c r="AD36" s="50">
        <f t="shared" si="3"/>
        <v>77.68166089965398</v>
      </c>
      <c r="AE36" s="50">
        <f t="shared" si="4"/>
        <v>77.68166089965398</v>
      </c>
      <c r="AF36" s="51">
        <f t="shared" si="5"/>
        <v>2</v>
      </c>
      <c r="AG36" s="52">
        <f t="shared" si="6"/>
        <v>0</v>
      </c>
      <c r="AH36" s="52">
        <f t="shared" si="7"/>
        <v>0</v>
      </c>
      <c r="AI36" s="52">
        <f t="shared" si="8"/>
        <v>0</v>
      </c>
      <c r="AJ36" s="52">
        <f t="shared" si="9"/>
        <v>0</v>
      </c>
      <c r="AK36" s="53">
        <f t="shared" si="10"/>
        <v>0</v>
      </c>
      <c r="AL36" s="52">
        <f t="shared" si="11"/>
      </c>
      <c r="AM36" s="52">
        <f t="shared" si="12"/>
      </c>
      <c r="AN36" s="172">
        <f t="shared" si="13"/>
        <v>77.68166089965398</v>
      </c>
      <c r="AO36" s="52">
        <f t="shared" si="14"/>
        <v>77.68166089965398</v>
      </c>
      <c r="AP36" s="52">
        <f t="shared" si="15"/>
      </c>
      <c r="AQ36" s="52">
        <f t="shared" si="16"/>
      </c>
      <c r="AR36" s="52">
        <f t="shared" si="17"/>
      </c>
      <c r="AS36" s="52">
        <f t="shared" si="18"/>
      </c>
      <c r="AT36" s="52">
        <f>IF(Y36&lt;&gt;"",Y36,"")</f>
      </c>
      <c r="AU36" s="52">
        <f>IF(AA36&lt;&gt;"",AA36,"")</f>
      </c>
      <c r="AV36" s="54">
        <f t="shared" si="21"/>
        <v>155.36332179930795</v>
      </c>
      <c r="AW36" s="13">
        <f t="shared" si="22"/>
        <v>77.68166089965398</v>
      </c>
    </row>
    <row r="37" spans="2:49" ht="15.75">
      <c r="B37" s="128"/>
      <c r="C37" s="129">
        <v>30</v>
      </c>
      <c r="D37" s="160" t="s">
        <v>78</v>
      </c>
      <c r="E37" s="160" t="s">
        <v>79</v>
      </c>
      <c r="F37" s="161" t="s">
        <v>80</v>
      </c>
      <c r="G37" s="131">
        <f t="shared" si="0"/>
        <v>150.3896874058898</v>
      </c>
      <c r="H37" s="119">
        <v>0.08908564814814814</v>
      </c>
      <c r="I37" s="120">
        <v>82.99337404183449</v>
      </c>
      <c r="J37" s="119">
        <v>0.07032407407407408</v>
      </c>
      <c r="K37" s="120">
        <v>67.39631336405529</v>
      </c>
      <c r="L37" s="119"/>
      <c r="M37" s="174"/>
      <c r="N37" s="119"/>
      <c r="O37" s="120"/>
      <c r="P37" s="119"/>
      <c r="Q37" s="120"/>
      <c r="R37" s="119"/>
      <c r="S37" s="120"/>
      <c r="T37" s="119"/>
      <c r="U37" s="120"/>
      <c r="V37" s="119"/>
      <c r="W37" s="120"/>
      <c r="X37" s="119"/>
      <c r="Y37" s="120"/>
      <c r="Z37" s="119"/>
      <c r="AA37" s="120"/>
      <c r="AB37" s="123">
        <f t="shared" si="2"/>
        <v>150.3896874058898</v>
      </c>
      <c r="AD37" s="50">
        <f t="shared" si="3"/>
        <v>82.99337404183449</v>
      </c>
      <c r="AE37" s="50">
        <f t="shared" si="4"/>
        <v>67.39631336405529</v>
      </c>
      <c r="AF37" s="51">
        <f t="shared" si="5"/>
        <v>2</v>
      </c>
      <c r="AG37" s="52">
        <f t="shared" si="6"/>
        <v>0</v>
      </c>
      <c r="AH37" s="52">
        <f t="shared" si="7"/>
        <v>0</v>
      </c>
      <c r="AI37" s="52">
        <f t="shared" si="8"/>
        <v>0</v>
      </c>
      <c r="AJ37" s="52">
        <f t="shared" si="9"/>
        <v>0</v>
      </c>
      <c r="AK37" s="53">
        <f t="shared" si="10"/>
        <v>0</v>
      </c>
      <c r="AL37" s="52">
        <f t="shared" si="11"/>
        <v>82.99337404183449</v>
      </c>
      <c r="AM37" s="52">
        <f t="shared" si="12"/>
        <v>67.39631336405529</v>
      </c>
      <c r="AN37" s="172">
        <f t="shared" si="13"/>
      </c>
      <c r="AO37" s="52">
        <f t="shared" si="14"/>
      </c>
      <c r="AP37" s="52">
        <f t="shared" si="15"/>
      </c>
      <c r="AQ37" s="52">
        <f t="shared" si="16"/>
      </c>
      <c r="AR37" s="52">
        <f t="shared" si="17"/>
      </c>
      <c r="AS37" s="52">
        <f t="shared" si="18"/>
      </c>
      <c r="AT37" s="52">
        <f>IF(Y37&lt;&gt;"",Y37,"")</f>
      </c>
      <c r="AU37" s="52">
        <f>IF(AA37&lt;&gt;"",AA37,"")</f>
      </c>
      <c r="AV37" s="54">
        <f t="shared" si="21"/>
        <v>150.3896874058898</v>
      </c>
      <c r="AW37" s="13">
        <f t="shared" si="22"/>
        <v>75.1948437029449</v>
      </c>
    </row>
    <row r="38" spans="2:49" ht="15.75">
      <c r="B38" s="128"/>
      <c r="C38" s="129">
        <v>31</v>
      </c>
      <c r="D38" s="160" t="s">
        <v>86</v>
      </c>
      <c r="E38" s="160" t="s">
        <v>87</v>
      </c>
      <c r="F38" s="161" t="s">
        <v>88</v>
      </c>
      <c r="G38" s="131">
        <f t="shared" si="0"/>
        <v>147.39485847541647</v>
      </c>
      <c r="H38" s="119">
        <v>0.09461805555555557</v>
      </c>
      <c r="I38" s="120">
        <v>78.1406727828746</v>
      </c>
      <c r="J38" s="119">
        <v>0.0684375</v>
      </c>
      <c r="K38" s="120">
        <v>69.25418569254185</v>
      </c>
      <c r="L38" s="119"/>
      <c r="M38" s="174"/>
      <c r="N38" s="119"/>
      <c r="O38" s="120"/>
      <c r="P38" s="119"/>
      <c r="Q38" s="120"/>
      <c r="R38" s="119"/>
      <c r="S38" s="120"/>
      <c r="T38" s="119"/>
      <c r="U38" s="120"/>
      <c r="V38" s="119"/>
      <c r="W38" s="120"/>
      <c r="X38" s="119"/>
      <c r="Y38" s="120"/>
      <c r="Z38" s="119"/>
      <c r="AA38" s="120"/>
      <c r="AB38" s="123">
        <f t="shared" si="2"/>
        <v>147.39485847541647</v>
      </c>
      <c r="AD38" s="50">
        <f t="shared" si="3"/>
        <v>78.1406727828746</v>
      </c>
      <c r="AE38" s="50">
        <f t="shared" si="4"/>
        <v>69.25418569254185</v>
      </c>
      <c r="AF38" s="51">
        <f t="shared" si="5"/>
        <v>2</v>
      </c>
      <c r="AG38" s="52">
        <f t="shared" si="6"/>
        <v>0</v>
      </c>
      <c r="AH38" s="52">
        <f t="shared" si="7"/>
        <v>0</v>
      </c>
      <c r="AI38" s="52">
        <f t="shared" si="8"/>
        <v>0</v>
      </c>
      <c r="AJ38" s="52">
        <f t="shared" si="9"/>
        <v>0</v>
      </c>
      <c r="AK38" s="53">
        <f t="shared" si="10"/>
        <v>0</v>
      </c>
      <c r="AL38" s="52">
        <f t="shared" si="11"/>
        <v>78.1406727828746</v>
      </c>
      <c r="AM38" s="52">
        <f t="shared" si="12"/>
        <v>69.25418569254185</v>
      </c>
      <c r="AN38" s="172">
        <f t="shared" si="13"/>
      </c>
      <c r="AO38" s="52">
        <f t="shared" si="14"/>
      </c>
      <c r="AP38" s="52">
        <f t="shared" si="15"/>
      </c>
      <c r="AQ38" s="52">
        <f t="shared" si="16"/>
      </c>
      <c r="AR38" s="52">
        <f t="shared" si="17"/>
      </c>
      <c r="AS38" s="52">
        <f t="shared" si="18"/>
      </c>
      <c r="AT38" s="52">
        <f>IF(Y38&lt;&gt;"",Y38,"")</f>
      </c>
      <c r="AU38" s="52">
        <f>IF(AA38&lt;&gt;"",AA38,"")</f>
      </c>
      <c r="AV38" s="54">
        <f t="shared" si="21"/>
        <v>147.39485847541647</v>
      </c>
      <c r="AW38" s="13">
        <f t="shared" si="22"/>
        <v>73.69742923770823</v>
      </c>
    </row>
    <row r="39" spans="2:49" ht="15.75">
      <c r="B39" s="128"/>
      <c r="C39" s="129">
        <v>32</v>
      </c>
      <c r="D39" s="160" t="s">
        <v>374</v>
      </c>
      <c r="E39" s="160" t="s">
        <v>248</v>
      </c>
      <c r="F39" s="161" t="s">
        <v>410</v>
      </c>
      <c r="G39" s="123">
        <f t="shared" si="0"/>
        <v>145.90285810432687</v>
      </c>
      <c r="H39" s="119"/>
      <c r="I39" s="120"/>
      <c r="J39" s="119"/>
      <c r="K39" s="120"/>
      <c r="L39" s="119"/>
      <c r="M39" s="175"/>
      <c r="N39" s="119"/>
      <c r="O39" s="120"/>
      <c r="P39" s="119"/>
      <c r="Q39" s="120"/>
      <c r="R39" s="119"/>
      <c r="S39" s="120"/>
      <c r="T39" s="119">
        <v>0.0650462962962963</v>
      </c>
      <c r="U39" s="120">
        <v>68.86120996441282</v>
      </c>
      <c r="V39" s="119">
        <v>0.07809027777777779</v>
      </c>
      <c r="W39" s="120">
        <v>77.04164813991403</v>
      </c>
      <c r="X39" s="119"/>
      <c r="Y39" s="120"/>
      <c r="Z39" s="119"/>
      <c r="AA39" s="120"/>
      <c r="AB39" s="123">
        <f t="shared" si="2"/>
        <v>145.90285810432687</v>
      </c>
      <c r="AD39" s="50">
        <f t="shared" si="3"/>
        <v>77.04164813991403</v>
      </c>
      <c r="AE39" s="50">
        <f t="shared" si="4"/>
        <v>68.86120996441282</v>
      </c>
      <c r="AF39" s="51">
        <f t="shared" si="5"/>
        <v>2</v>
      </c>
      <c r="AG39" s="52">
        <f t="shared" si="6"/>
        <v>0</v>
      </c>
      <c r="AH39" s="52">
        <f t="shared" si="7"/>
        <v>0</v>
      </c>
      <c r="AI39" s="52">
        <f t="shared" si="8"/>
        <v>0</v>
      </c>
      <c r="AJ39" s="52">
        <f t="shared" si="9"/>
        <v>0</v>
      </c>
      <c r="AK39" s="53">
        <f t="shared" si="10"/>
        <v>0</v>
      </c>
      <c r="AL39" s="52">
        <f t="shared" si="11"/>
      </c>
      <c r="AM39" s="52">
        <f t="shared" si="12"/>
      </c>
      <c r="AN39" s="172">
        <f t="shared" si="13"/>
      </c>
      <c r="AO39" s="52">
        <f t="shared" si="14"/>
      </c>
      <c r="AP39" s="52">
        <f t="shared" si="15"/>
      </c>
      <c r="AQ39" s="52">
        <f t="shared" si="16"/>
      </c>
      <c r="AR39" s="52">
        <f t="shared" si="17"/>
        <v>68.86120996441282</v>
      </c>
      <c r="AS39" s="52">
        <f t="shared" si="18"/>
        <v>77.04164813991403</v>
      </c>
      <c r="AT39" s="52"/>
      <c r="AU39" s="52"/>
      <c r="AV39" s="54">
        <f t="shared" si="21"/>
        <v>145.90285810432687</v>
      </c>
      <c r="AW39" s="13">
        <f t="shared" si="22"/>
        <v>72.95142905216343</v>
      </c>
    </row>
    <row r="40" spans="2:49" ht="15.75">
      <c r="B40" s="128"/>
      <c r="C40" s="129">
        <v>33</v>
      </c>
      <c r="D40" s="160" t="s">
        <v>206</v>
      </c>
      <c r="E40" s="160" t="s">
        <v>207</v>
      </c>
      <c r="F40" s="161" t="s">
        <v>208</v>
      </c>
      <c r="G40" s="123">
        <f t="shared" si="0"/>
        <v>133.0323806377003</v>
      </c>
      <c r="H40" s="119"/>
      <c r="I40" s="120"/>
      <c r="J40" s="119"/>
      <c r="K40" s="120"/>
      <c r="L40" s="119">
        <v>0.09995370370370371</v>
      </c>
      <c r="M40" s="175">
        <f>AW40</f>
        <v>44.344126879233436</v>
      </c>
      <c r="N40" s="119"/>
      <c r="O40" s="120"/>
      <c r="P40" s="119">
        <v>0.07005787037037037</v>
      </c>
      <c r="Q40" s="120">
        <v>78.68825375846687</v>
      </c>
      <c r="R40" s="179" t="s">
        <v>40</v>
      </c>
      <c r="S40" s="180">
        <v>10</v>
      </c>
      <c r="T40" s="119"/>
      <c r="U40" s="120"/>
      <c r="V40" s="119"/>
      <c r="W40" s="120"/>
      <c r="X40" s="119"/>
      <c r="Y40" s="120"/>
      <c r="Z40" s="119"/>
      <c r="AA40" s="120"/>
      <c r="AB40" s="123">
        <f t="shared" si="2"/>
        <v>133.0323806377003</v>
      </c>
      <c r="AD40" s="50">
        <f t="shared" si="3"/>
        <v>78.68825375846687</v>
      </c>
      <c r="AE40" s="50">
        <f t="shared" si="4"/>
        <v>10</v>
      </c>
      <c r="AF40" s="51">
        <f t="shared" si="5"/>
        <v>3</v>
      </c>
      <c r="AG40" s="52">
        <f t="shared" si="6"/>
        <v>0</v>
      </c>
      <c r="AH40" s="52">
        <f t="shared" si="7"/>
        <v>0</v>
      </c>
      <c r="AI40" s="52">
        <f t="shared" si="8"/>
        <v>0</v>
      </c>
      <c r="AJ40" s="52">
        <f t="shared" si="9"/>
        <v>0</v>
      </c>
      <c r="AK40" s="53">
        <f t="shared" si="10"/>
        <v>0</v>
      </c>
      <c r="AL40" s="52">
        <f t="shared" si="11"/>
      </c>
      <c r="AM40" s="52">
        <f t="shared" si="12"/>
      </c>
      <c r="AN40" s="172">
        <f t="shared" si="13"/>
        <v>44.344126879233436</v>
      </c>
      <c r="AO40" s="52">
        <f t="shared" si="14"/>
      </c>
      <c r="AP40" s="52">
        <f t="shared" si="15"/>
        <v>78.68825375846687</v>
      </c>
      <c r="AQ40" s="52">
        <f t="shared" si="16"/>
        <v>10</v>
      </c>
      <c r="AR40" s="52">
        <f t="shared" si="17"/>
      </c>
      <c r="AS40" s="52">
        <f t="shared" si="18"/>
      </c>
      <c r="AT40" s="52">
        <f aca="true" t="shared" si="23" ref="AT40:AT45">IF(Y40&lt;&gt;"",Y40,"")</f>
      </c>
      <c r="AU40" s="52">
        <f aca="true" t="shared" si="24" ref="AU40:AU45">IF(AA40&lt;&gt;"",AA40,"")</f>
      </c>
      <c r="AV40" s="54">
        <f t="shared" si="21"/>
        <v>133.0323806377003</v>
      </c>
      <c r="AW40" s="13">
        <f t="shared" si="22"/>
        <v>44.344126879233436</v>
      </c>
    </row>
    <row r="41" spans="2:49" ht="15.75">
      <c r="B41" s="128"/>
      <c r="C41" s="129">
        <v>34</v>
      </c>
      <c r="D41" s="160" t="s">
        <v>219</v>
      </c>
      <c r="E41" s="160" t="s">
        <v>220</v>
      </c>
      <c r="F41" s="161" t="s">
        <v>26</v>
      </c>
      <c r="G41" s="123">
        <f t="shared" si="0"/>
        <v>108.6227751857612</v>
      </c>
      <c r="H41" s="119"/>
      <c r="I41" s="120"/>
      <c r="J41" s="119"/>
      <c r="K41" s="120"/>
      <c r="L41" s="119">
        <v>0.16743055555555555</v>
      </c>
      <c r="M41" s="175">
        <f>AW41</f>
        <v>54.3113875928806</v>
      </c>
      <c r="N41" s="119">
        <v>0.06697916666666666</v>
      </c>
      <c r="O41" s="120">
        <v>54.3113875928806</v>
      </c>
      <c r="P41" s="119"/>
      <c r="Q41" s="120"/>
      <c r="R41" s="119"/>
      <c r="S41" s="120"/>
      <c r="T41" s="119"/>
      <c r="U41" s="120"/>
      <c r="V41" s="119"/>
      <c r="W41" s="120"/>
      <c r="X41" s="119"/>
      <c r="Y41" s="120"/>
      <c r="Z41" s="119"/>
      <c r="AA41" s="120"/>
      <c r="AB41" s="123">
        <f t="shared" si="2"/>
        <v>108.6227751857612</v>
      </c>
      <c r="AD41" s="50">
        <f t="shared" si="3"/>
        <v>54.3113875928806</v>
      </c>
      <c r="AE41" s="50">
        <f t="shared" si="4"/>
        <v>54.3113875928806</v>
      </c>
      <c r="AF41" s="51">
        <f t="shared" si="5"/>
        <v>2</v>
      </c>
      <c r="AG41" s="52">
        <f t="shared" si="6"/>
        <v>0</v>
      </c>
      <c r="AH41" s="52">
        <f t="shared" si="7"/>
        <v>0</v>
      </c>
      <c r="AI41" s="52">
        <f t="shared" si="8"/>
        <v>0</v>
      </c>
      <c r="AJ41" s="52">
        <f t="shared" si="9"/>
        <v>0</v>
      </c>
      <c r="AK41" s="53">
        <f t="shared" si="10"/>
        <v>0</v>
      </c>
      <c r="AL41" s="52">
        <f t="shared" si="11"/>
      </c>
      <c r="AM41" s="52">
        <f t="shared" si="12"/>
      </c>
      <c r="AN41" s="172">
        <f t="shared" si="13"/>
        <v>54.3113875928806</v>
      </c>
      <c r="AO41" s="52">
        <f t="shared" si="14"/>
        <v>54.3113875928806</v>
      </c>
      <c r="AP41" s="52">
        <f t="shared" si="15"/>
      </c>
      <c r="AQ41" s="52">
        <f t="shared" si="16"/>
      </c>
      <c r="AR41" s="52">
        <f t="shared" si="17"/>
      </c>
      <c r="AS41" s="52">
        <f t="shared" si="18"/>
      </c>
      <c r="AT41" s="52">
        <f t="shared" si="23"/>
      </c>
      <c r="AU41" s="52">
        <f t="shared" si="24"/>
      </c>
      <c r="AV41" s="54">
        <f t="shared" si="21"/>
        <v>108.6227751857612</v>
      </c>
      <c r="AW41" s="13">
        <f t="shared" si="22"/>
        <v>54.3113875928806</v>
      </c>
    </row>
    <row r="42" spans="2:49" ht="15.75">
      <c r="B42" s="128"/>
      <c r="C42" s="129">
        <v>35</v>
      </c>
      <c r="D42" s="160" t="s">
        <v>455</v>
      </c>
      <c r="E42" s="160" t="s">
        <v>456</v>
      </c>
      <c r="F42" s="161" t="s">
        <v>412</v>
      </c>
      <c r="G42" s="123">
        <f t="shared" si="0"/>
        <v>84.9636668529905</v>
      </c>
      <c r="H42" s="119"/>
      <c r="I42" s="120"/>
      <c r="J42" s="119"/>
      <c r="K42" s="120"/>
      <c r="L42" s="119"/>
      <c r="M42" s="166"/>
      <c r="N42" s="119"/>
      <c r="O42" s="120"/>
      <c r="P42" s="119"/>
      <c r="Q42" s="120"/>
      <c r="R42" s="119"/>
      <c r="S42" s="120"/>
      <c r="T42" s="119"/>
      <c r="U42" s="120"/>
      <c r="V42" s="119"/>
      <c r="W42" s="120"/>
      <c r="X42" s="119">
        <v>0.06211805555555555</v>
      </c>
      <c r="Y42" s="120">
        <v>84.9636668529905</v>
      </c>
      <c r="Z42" s="119"/>
      <c r="AA42" s="120"/>
      <c r="AB42" s="123">
        <f t="shared" si="2"/>
        <v>84.9636668529905</v>
      </c>
      <c r="AD42" s="50">
        <f t="shared" si="3"/>
        <v>84.9636668529905</v>
      </c>
      <c r="AE42" s="50">
        <f t="shared" si="4"/>
        <v>84.9636668529905</v>
      </c>
      <c r="AF42" s="51">
        <f t="shared" si="5"/>
        <v>1</v>
      </c>
      <c r="AG42" s="52">
        <f t="shared" si="6"/>
        <v>0</v>
      </c>
      <c r="AH42" s="52">
        <f t="shared" si="7"/>
        <v>0</v>
      </c>
      <c r="AI42" s="52">
        <f t="shared" si="8"/>
        <v>0</v>
      </c>
      <c r="AJ42" s="52">
        <f t="shared" si="9"/>
        <v>0</v>
      </c>
      <c r="AK42" s="53">
        <f t="shared" si="10"/>
        <v>0</v>
      </c>
      <c r="AL42" s="52">
        <f t="shared" si="11"/>
      </c>
      <c r="AM42" s="52">
        <f t="shared" si="12"/>
      </c>
      <c r="AN42" s="172">
        <f t="shared" si="13"/>
      </c>
      <c r="AO42" s="52">
        <f t="shared" si="14"/>
      </c>
      <c r="AP42" s="52">
        <f t="shared" si="15"/>
      </c>
      <c r="AQ42" s="52">
        <f t="shared" si="16"/>
      </c>
      <c r="AR42" s="52">
        <f t="shared" si="17"/>
      </c>
      <c r="AS42" s="52">
        <f t="shared" si="18"/>
      </c>
      <c r="AT42" s="52">
        <f t="shared" si="23"/>
        <v>84.9636668529905</v>
      </c>
      <c r="AU42" s="52">
        <f t="shared" si="24"/>
      </c>
      <c r="AV42" s="54">
        <f t="shared" si="21"/>
        <v>84.9636668529905</v>
      </c>
      <c r="AW42" s="13">
        <f t="shared" si="22"/>
        <v>84.9636668529905</v>
      </c>
    </row>
    <row r="43" spans="2:49" ht="15.75">
      <c r="B43" s="128"/>
      <c r="C43" s="129">
        <v>36</v>
      </c>
      <c r="D43" s="160" t="s">
        <v>368</v>
      </c>
      <c r="E43" s="160" t="s">
        <v>369</v>
      </c>
      <c r="F43" s="161" t="s">
        <v>352</v>
      </c>
      <c r="G43" s="123">
        <f t="shared" si="0"/>
        <v>83.23699421965318</v>
      </c>
      <c r="H43" s="119"/>
      <c r="I43" s="120"/>
      <c r="J43" s="119"/>
      <c r="K43" s="120"/>
      <c r="L43" s="119"/>
      <c r="M43" s="175"/>
      <c r="N43" s="119"/>
      <c r="O43" s="120"/>
      <c r="P43" s="119"/>
      <c r="Q43" s="120"/>
      <c r="R43" s="119">
        <v>0.05806712962962963</v>
      </c>
      <c r="S43" s="120">
        <v>83.23699421965318</v>
      </c>
      <c r="T43" s="119"/>
      <c r="U43" s="120"/>
      <c r="V43" s="119"/>
      <c r="W43" s="120"/>
      <c r="X43" s="119"/>
      <c r="Y43" s="120"/>
      <c r="Z43" s="119"/>
      <c r="AA43" s="120"/>
      <c r="AB43" s="123">
        <f t="shared" si="2"/>
        <v>83.23699421965318</v>
      </c>
      <c r="AD43" s="50">
        <f t="shared" si="3"/>
        <v>83.23699421965318</v>
      </c>
      <c r="AE43" s="50">
        <f t="shared" si="4"/>
        <v>83.23699421965318</v>
      </c>
      <c r="AF43" s="51">
        <f t="shared" si="5"/>
        <v>1</v>
      </c>
      <c r="AG43" s="52">
        <f t="shared" si="6"/>
        <v>0</v>
      </c>
      <c r="AH43" s="52">
        <f t="shared" si="7"/>
        <v>0</v>
      </c>
      <c r="AI43" s="52">
        <f t="shared" si="8"/>
        <v>0</v>
      </c>
      <c r="AJ43" s="52">
        <f t="shared" si="9"/>
        <v>0</v>
      </c>
      <c r="AK43" s="53">
        <f t="shared" si="10"/>
        <v>0</v>
      </c>
      <c r="AL43" s="52">
        <f t="shared" si="11"/>
      </c>
      <c r="AM43" s="52">
        <f t="shared" si="12"/>
      </c>
      <c r="AN43" s="172">
        <f t="shared" si="13"/>
      </c>
      <c r="AO43" s="52">
        <f t="shared" si="14"/>
      </c>
      <c r="AP43" s="52">
        <f t="shared" si="15"/>
      </c>
      <c r="AQ43" s="52">
        <f t="shared" si="16"/>
        <v>83.23699421965318</v>
      </c>
      <c r="AR43" s="52">
        <f t="shared" si="17"/>
      </c>
      <c r="AS43" s="52">
        <f t="shared" si="18"/>
      </c>
      <c r="AT43" s="52">
        <f t="shared" si="23"/>
      </c>
      <c r="AU43" s="52">
        <f t="shared" si="24"/>
      </c>
      <c r="AV43" s="54">
        <f t="shared" si="21"/>
        <v>83.23699421965318</v>
      </c>
      <c r="AW43" s="13">
        <f t="shared" si="22"/>
        <v>83.23699421965318</v>
      </c>
    </row>
    <row r="44" spans="2:49" ht="15.75">
      <c r="B44" s="128"/>
      <c r="C44" s="129">
        <v>37</v>
      </c>
      <c r="D44" s="160" t="s">
        <v>378</v>
      </c>
      <c r="E44" s="160" t="s">
        <v>379</v>
      </c>
      <c r="F44" s="161" t="s">
        <v>410</v>
      </c>
      <c r="G44" s="123">
        <f t="shared" si="0"/>
        <v>82.46619266694549</v>
      </c>
      <c r="H44" s="119"/>
      <c r="I44" s="120"/>
      <c r="J44" s="119"/>
      <c r="K44" s="120"/>
      <c r="L44" s="119"/>
      <c r="M44" s="166"/>
      <c r="N44" s="119"/>
      <c r="O44" s="120"/>
      <c r="P44" s="119"/>
      <c r="Q44" s="120"/>
      <c r="R44" s="119"/>
      <c r="S44" s="120"/>
      <c r="T44" s="119">
        <v>0.06059027777777778</v>
      </c>
      <c r="U44" s="120">
        <v>10</v>
      </c>
      <c r="V44" s="119">
        <v>0.08302083333333334</v>
      </c>
      <c r="W44" s="120">
        <v>72.46619266694549</v>
      </c>
      <c r="X44" s="119"/>
      <c r="Y44" s="120"/>
      <c r="Z44" s="119"/>
      <c r="AA44" s="120"/>
      <c r="AB44" s="123">
        <f t="shared" si="2"/>
        <v>82.46619266694549</v>
      </c>
      <c r="AD44" s="50">
        <f t="shared" si="3"/>
        <v>72.46619266694549</v>
      </c>
      <c r="AE44" s="50">
        <f t="shared" si="4"/>
        <v>10</v>
      </c>
      <c r="AF44" s="51">
        <f t="shared" si="5"/>
        <v>2</v>
      </c>
      <c r="AG44" s="52">
        <f t="shared" si="6"/>
        <v>0</v>
      </c>
      <c r="AH44" s="52">
        <f t="shared" si="7"/>
        <v>0</v>
      </c>
      <c r="AI44" s="52">
        <f t="shared" si="8"/>
        <v>0</v>
      </c>
      <c r="AJ44" s="52">
        <f t="shared" si="9"/>
        <v>0</v>
      </c>
      <c r="AK44" s="53">
        <f t="shared" si="10"/>
        <v>0</v>
      </c>
      <c r="AL44" s="52">
        <f t="shared" si="11"/>
      </c>
      <c r="AM44" s="52">
        <f t="shared" si="12"/>
      </c>
      <c r="AN44" s="172">
        <f t="shared" si="13"/>
      </c>
      <c r="AO44" s="52">
        <f t="shared" si="14"/>
      </c>
      <c r="AP44" s="52">
        <f t="shared" si="15"/>
      </c>
      <c r="AQ44" s="52">
        <f t="shared" si="16"/>
      </c>
      <c r="AR44" s="52">
        <f t="shared" si="17"/>
        <v>10</v>
      </c>
      <c r="AS44" s="52">
        <f t="shared" si="18"/>
        <v>72.46619266694549</v>
      </c>
      <c r="AT44" s="52">
        <f t="shared" si="23"/>
      </c>
      <c r="AU44" s="52">
        <f t="shared" si="24"/>
      </c>
      <c r="AV44" s="54">
        <f t="shared" si="21"/>
        <v>82.46619266694549</v>
      </c>
      <c r="AW44" s="13">
        <f t="shared" si="22"/>
        <v>41.233096333472744</v>
      </c>
    </row>
    <row r="45" spans="2:49" ht="15.75">
      <c r="B45" s="128"/>
      <c r="C45" s="129">
        <v>38</v>
      </c>
      <c r="D45" s="160" t="s">
        <v>295</v>
      </c>
      <c r="E45" s="160" t="s">
        <v>213</v>
      </c>
      <c r="F45" s="161" t="s">
        <v>39</v>
      </c>
      <c r="G45" s="123">
        <f t="shared" si="0"/>
        <v>67.31634182908546</v>
      </c>
      <c r="H45" s="119"/>
      <c r="I45" s="120"/>
      <c r="J45" s="119"/>
      <c r="K45" s="120"/>
      <c r="L45" s="119"/>
      <c r="M45" s="175"/>
      <c r="N45" s="119">
        <v>0.05403935185185185</v>
      </c>
      <c r="O45" s="120">
        <v>67.31634182908546</v>
      </c>
      <c r="P45" s="119"/>
      <c r="Q45" s="120"/>
      <c r="R45" s="119"/>
      <c r="S45" s="120"/>
      <c r="T45" s="119"/>
      <c r="U45" s="120"/>
      <c r="V45" s="119"/>
      <c r="W45" s="120"/>
      <c r="X45" s="119"/>
      <c r="Y45" s="120"/>
      <c r="Z45" s="119"/>
      <c r="AA45" s="120"/>
      <c r="AB45" s="123">
        <f t="shared" si="2"/>
        <v>67.31634182908546</v>
      </c>
      <c r="AD45" s="50">
        <f t="shared" si="3"/>
        <v>67.31634182908546</v>
      </c>
      <c r="AE45" s="50">
        <f t="shared" si="4"/>
        <v>67.31634182908546</v>
      </c>
      <c r="AF45" s="51">
        <f t="shared" si="5"/>
        <v>1</v>
      </c>
      <c r="AG45" s="52">
        <f t="shared" si="6"/>
        <v>0</v>
      </c>
      <c r="AH45" s="52">
        <f t="shared" si="7"/>
        <v>0</v>
      </c>
      <c r="AI45" s="52">
        <f t="shared" si="8"/>
        <v>0</v>
      </c>
      <c r="AJ45" s="52">
        <f t="shared" si="9"/>
        <v>0</v>
      </c>
      <c r="AK45" s="53">
        <f t="shared" si="10"/>
        <v>0</v>
      </c>
      <c r="AL45" s="52">
        <f t="shared" si="11"/>
      </c>
      <c r="AM45" s="52">
        <f t="shared" si="12"/>
      </c>
      <c r="AN45" s="172">
        <f t="shared" si="13"/>
      </c>
      <c r="AO45" s="52">
        <f t="shared" si="14"/>
        <v>67.31634182908546</v>
      </c>
      <c r="AP45" s="52">
        <f t="shared" si="15"/>
      </c>
      <c r="AQ45" s="52">
        <f t="shared" si="16"/>
      </c>
      <c r="AR45" s="52">
        <f t="shared" si="17"/>
      </c>
      <c r="AS45" s="52">
        <f t="shared" si="18"/>
      </c>
      <c r="AT45" s="52">
        <f t="shared" si="23"/>
      </c>
      <c r="AU45" s="52">
        <f t="shared" si="24"/>
      </c>
      <c r="AV45" s="54">
        <f t="shared" si="21"/>
        <v>67.31634182908546</v>
      </c>
      <c r="AW45" s="13">
        <f t="shared" si="22"/>
        <v>67.31634182908546</v>
      </c>
    </row>
    <row r="46" spans="2:50" ht="15.75">
      <c r="B46" s="134"/>
      <c r="C46" s="133"/>
      <c r="D46" s="182"/>
      <c r="E46" s="182"/>
      <c r="F46" s="183"/>
      <c r="G46" s="84"/>
      <c r="H46" s="76"/>
      <c r="I46" s="77"/>
      <c r="J46" s="76"/>
      <c r="K46" s="77"/>
      <c r="L46" s="76"/>
      <c r="M46" s="184"/>
      <c r="N46" s="76"/>
      <c r="O46" s="77"/>
      <c r="P46" s="76"/>
      <c r="Q46" s="77"/>
      <c r="R46" s="76"/>
      <c r="S46" s="77"/>
      <c r="T46" s="76"/>
      <c r="U46" s="77"/>
      <c r="V46" s="76"/>
      <c r="W46" s="77"/>
      <c r="X46" s="76"/>
      <c r="Y46" s="77"/>
      <c r="Z46" s="76"/>
      <c r="AA46" s="77"/>
      <c r="AB46" s="84"/>
      <c r="AD46" s="63"/>
      <c r="AE46" s="63"/>
      <c r="AF46" s="135"/>
      <c r="AG46" s="75"/>
      <c r="AH46" s="75"/>
      <c r="AI46" s="75"/>
      <c r="AJ46" s="75"/>
      <c r="AK46" s="87"/>
      <c r="AL46" s="75"/>
      <c r="AM46" s="75"/>
      <c r="AN46" s="185"/>
      <c r="AO46" s="75"/>
      <c r="AP46" s="75"/>
      <c r="AQ46" s="75"/>
      <c r="AR46" s="75"/>
      <c r="AS46" s="75"/>
      <c r="AT46" s="75"/>
      <c r="AU46" s="75"/>
      <c r="AV46" s="186"/>
      <c r="AW46" s="58"/>
      <c r="AX46" s="13"/>
    </row>
    <row r="47" spans="2:49" ht="12.75">
      <c r="B47" s="134"/>
      <c r="C47" s="133"/>
      <c r="D47" s="82"/>
      <c r="E47" s="82"/>
      <c r="F47" s="83"/>
      <c r="G47" s="84"/>
      <c r="H47" s="76"/>
      <c r="I47" s="77"/>
      <c r="J47" s="138"/>
      <c r="K47" s="77"/>
      <c r="L47" s="76"/>
      <c r="M47" s="77"/>
      <c r="N47" s="76"/>
      <c r="O47" s="77"/>
      <c r="P47" s="76"/>
      <c r="Q47" s="77"/>
      <c r="R47" s="76"/>
      <c r="S47" s="77"/>
      <c r="T47" s="117"/>
      <c r="U47" s="77"/>
      <c r="V47" s="76"/>
      <c r="W47" s="77"/>
      <c r="X47" s="76"/>
      <c r="Y47" s="77"/>
      <c r="Z47" s="76"/>
      <c r="AA47" s="77"/>
      <c r="AB47" s="84"/>
      <c r="AD47" s="63"/>
      <c r="AE47" s="63"/>
      <c r="AF47" s="135"/>
      <c r="AG47" s="75"/>
      <c r="AH47" s="75"/>
      <c r="AI47" s="75"/>
      <c r="AJ47" s="75"/>
      <c r="AK47" s="87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58"/>
    </row>
    <row r="48" spans="3:10" ht="22.5" customHeight="1">
      <c r="C48" s="22" t="s">
        <v>27</v>
      </c>
      <c r="D48" s="22"/>
      <c r="J48"/>
    </row>
    <row r="49" ht="19.5" customHeight="1" thickBot="1"/>
    <row r="50" spans="1:49" s="37" customFormat="1" ht="42.75" thickBot="1">
      <c r="A50" s="23"/>
      <c r="B50" s="25" t="s">
        <v>1</v>
      </c>
      <c r="C50" s="25" t="s">
        <v>2</v>
      </c>
      <c r="D50" s="25" t="s">
        <v>3</v>
      </c>
      <c r="E50" s="25" t="s">
        <v>4</v>
      </c>
      <c r="F50" s="25" t="s">
        <v>5</v>
      </c>
      <c r="G50" s="26" t="s">
        <v>6</v>
      </c>
      <c r="H50" s="27" t="s">
        <v>7</v>
      </c>
      <c r="I50" s="114" t="s">
        <v>96</v>
      </c>
      <c r="J50" s="27" t="s">
        <v>8</v>
      </c>
      <c r="K50" s="114" t="s">
        <v>170</v>
      </c>
      <c r="L50" s="28" t="s">
        <v>7</v>
      </c>
      <c r="M50" s="29" t="s">
        <v>59</v>
      </c>
      <c r="N50" s="28" t="s">
        <v>8</v>
      </c>
      <c r="O50" s="29" t="s">
        <v>180</v>
      </c>
      <c r="P50" s="30" t="s">
        <v>7</v>
      </c>
      <c r="Q50" s="31" t="s">
        <v>302</v>
      </c>
      <c r="R50" s="30" t="s">
        <v>8</v>
      </c>
      <c r="S50" s="31" t="s">
        <v>303</v>
      </c>
      <c r="T50" s="32" t="s">
        <v>7</v>
      </c>
      <c r="U50" s="33" t="s">
        <v>304</v>
      </c>
      <c r="V50" s="32" t="s">
        <v>8</v>
      </c>
      <c r="W50" s="33" t="s">
        <v>305</v>
      </c>
      <c r="X50" s="34" t="s">
        <v>7</v>
      </c>
      <c r="Y50" s="35" t="s">
        <v>306</v>
      </c>
      <c r="Z50" s="34" t="s">
        <v>8</v>
      </c>
      <c r="AA50" s="35" t="s">
        <v>307</v>
      </c>
      <c r="AB50" s="36" t="s">
        <v>9</v>
      </c>
      <c r="AD50" s="61" t="s">
        <v>10</v>
      </c>
      <c r="AE50" s="62" t="s">
        <v>11</v>
      </c>
      <c r="AF50" s="40" t="s">
        <v>12</v>
      </c>
      <c r="AG50" s="41" t="s">
        <v>13</v>
      </c>
      <c r="AH50" s="42" t="s">
        <v>14</v>
      </c>
      <c r="AI50" s="42" t="s">
        <v>15</v>
      </c>
      <c r="AJ50" s="42" t="s">
        <v>16</v>
      </c>
      <c r="AK50" s="43" t="s">
        <v>17</v>
      </c>
      <c r="AL50" s="170" t="str">
        <f>I50</f>
        <v>Barcouço Día 1</v>
      </c>
      <c r="AM50" s="170" t="str">
        <f>K50</f>
        <v>Barcouço Día 2</v>
      </c>
      <c r="AN50" s="170" t="str">
        <f>M50</f>
        <v>La Almunia  Día 1</v>
      </c>
      <c r="AO50" s="170" t="str">
        <f>O50</f>
        <v>La Almunia  Día 2</v>
      </c>
      <c r="AP50" s="170" t="str">
        <f>Q50</f>
        <v>Tierz        Dia 1</v>
      </c>
      <c r="AQ50" s="170" t="str">
        <f>S50</f>
        <v>Tierz             Dia 2</v>
      </c>
      <c r="AR50" s="170" t="s">
        <v>37</v>
      </c>
      <c r="AS50" s="170" t="s">
        <v>38</v>
      </c>
      <c r="AT50" s="170" t="s">
        <v>306</v>
      </c>
      <c r="AU50" s="170" t="s">
        <v>307</v>
      </c>
      <c r="AV50" s="44" t="s">
        <v>18</v>
      </c>
      <c r="AW50" s="45" t="s">
        <v>488</v>
      </c>
    </row>
    <row r="51" spans="2:49" ht="15.75">
      <c r="B51" s="128"/>
      <c r="C51" s="129">
        <v>1</v>
      </c>
      <c r="D51" s="160" t="s">
        <v>244</v>
      </c>
      <c r="E51" s="160" t="s">
        <v>245</v>
      </c>
      <c r="F51" s="161" t="s">
        <v>228</v>
      </c>
      <c r="G51" s="123">
        <f aca="true" t="shared" si="25" ref="G51:G62">AV51</f>
        <v>383.16566705237756</v>
      </c>
      <c r="H51" s="119"/>
      <c r="I51" s="120"/>
      <c r="J51" s="119"/>
      <c r="K51" s="120"/>
      <c r="L51" s="119">
        <v>0.15546296296296297</v>
      </c>
      <c r="M51" s="120">
        <v>61.53960690887432</v>
      </c>
      <c r="N51" s="119">
        <v>0.05759259259259259</v>
      </c>
      <c r="O51" s="120">
        <v>66.7403536977492</v>
      </c>
      <c r="P51" s="119">
        <v>0.09054398148148148</v>
      </c>
      <c r="Q51" s="120">
        <v>100</v>
      </c>
      <c r="R51" s="119">
        <v>0.06813657407407407</v>
      </c>
      <c r="S51" s="120">
        <v>87.54883641922882</v>
      </c>
      <c r="T51" s="119"/>
      <c r="U51" s="120"/>
      <c r="V51" s="119"/>
      <c r="W51" s="120"/>
      <c r="X51" s="119">
        <v>0.10908564814814814</v>
      </c>
      <c r="Y51" s="120">
        <v>57.3368700265252</v>
      </c>
      <c r="Z51" s="119">
        <v>0</v>
      </c>
      <c r="AA51" s="120">
        <v>10</v>
      </c>
      <c r="AB51" s="123">
        <f aca="true" t="shared" si="26" ref="AB51:AB62">I51+K51+M51+O51+Q51+S51+U51+W51+Y51+AA51</f>
        <v>383.16566705237756</v>
      </c>
      <c r="AD51" s="50">
        <f aca="true" t="shared" si="27" ref="AD51:AD62">LARGE($AL51:$AU51,1)</f>
        <v>100</v>
      </c>
      <c r="AE51" s="50">
        <f aca="true" t="shared" si="28" ref="AE51:AE62">SMALL($AL51:$AU51,1)</f>
        <v>10</v>
      </c>
      <c r="AF51" s="51">
        <f aca="true" t="shared" si="29" ref="AF51:AF62">COUNT(AL51:AU51)</f>
        <v>6</v>
      </c>
      <c r="AG51" s="52">
        <f aca="true" t="shared" si="30" ref="AG51:AG62">IF(COUNTBLANK($AL51:$AU51)&lt;4,SMALL($AL51:$AU51,1),0)</f>
        <v>0</v>
      </c>
      <c r="AH51" s="52">
        <f aca="true" t="shared" si="31" ref="AH51:AH62">IF(COUNTBLANK($AL51:$AU51)&lt;3,SMALL($AL51:$AU51,2),0)</f>
        <v>0</v>
      </c>
      <c r="AI51" s="52">
        <f aca="true" t="shared" si="32" ref="AI51:AI62">IF(COUNTBLANK($AL51:$AU51)&lt;2,SMALL($AL51:$AU51,3),0)</f>
        <v>0</v>
      </c>
      <c r="AJ51" s="52">
        <f aca="true" t="shared" si="33" ref="AJ51:AJ62">IF(COUNTBLANK($AL51:$AU51)&lt;1,SMALL($AL51:$AU51,4),0)</f>
        <v>0</v>
      </c>
      <c r="AK51" s="53">
        <f aca="true" t="shared" si="34" ref="AK51:AK62">SUM(AG51:AJ51)</f>
        <v>0</v>
      </c>
      <c r="AL51" s="52">
        <f aca="true" t="shared" si="35" ref="AL51:AL62">IF(I51&lt;&gt;"",I51,"")</f>
      </c>
      <c r="AM51" s="52">
        <f aca="true" t="shared" si="36" ref="AM51:AM62">IF(K51&lt;&gt;"",K51,"")</f>
      </c>
      <c r="AN51" s="52">
        <f aca="true" t="shared" si="37" ref="AN51:AN62">IF(M51&lt;&gt;"",M51,"")</f>
        <v>61.53960690887432</v>
      </c>
      <c r="AO51" s="52">
        <f aca="true" t="shared" si="38" ref="AO51:AO62">IF(O51&lt;&gt;"",O51,"")</f>
        <v>66.7403536977492</v>
      </c>
      <c r="AP51" s="52">
        <f aca="true" t="shared" si="39" ref="AP51:AP62">IF(Q51&lt;&gt;"",Q51,"")</f>
        <v>100</v>
      </c>
      <c r="AQ51" s="52">
        <f aca="true" t="shared" si="40" ref="AQ51:AQ62">IF(S51&lt;&gt;"",S51,"")</f>
        <v>87.54883641922882</v>
      </c>
      <c r="AR51" s="52">
        <f aca="true" t="shared" si="41" ref="AR51:AR62">IF(U51&lt;&gt;"",U51,"")</f>
      </c>
      <c r="AS51" s="52">
        <f aca="true" t="shared" si="42" ref="AS51:AS62">IF(W51&lt;&gt;"",W51,"")</f>
      </c>
      <c r="AT51" s="52">
        <f aca="true" t="shared" si="43" ref="AT51:AT62">IF(Y51&lt;&gt;"",Y51,"")</f>
        <v>57.3368700265252</v>
      </c>
      <c r="AU51" s="52">
        <f aca="true" t="shared" si="44" ref="AU51:AU62">IF(AA51&lt;&gt;"",AA51,"")</f>
        <v>10</v>
      </c>
      <c r="AV51" s="54">
        <f aca="true" t="shared" si="45" ref="AV51:AV62">((SUM(AL51:AU51)-AK51))</f>
        <v>383.16566705237756</v>
      </c>
      <c r="AW51" s="58"/>
    </row>
    <row r="52" spans="2:49" ht="15.75">
      <c r="B52" s="128"/>
      <c r="C52" s="129">
        <v>2</v>
      </c>
      <c r="D52" s="160" t="s">
        <v>242</v>
      </c>
      <c r="E52" s="160" t="s">
        <v>243</v>
      </c>
      <c r="F52" s="161" t="s">
        <v>228</v>
      </c>
      <c r="G52" s="123">
        <f t="shared" si="25"/>
        <v>344.16690257022844</v>
      </c>
      <c r="H52" s="119"/>
      <c r="I52" s="120"/>
      <c r="J52" s="119"/>
      <c r="K52" s="120"/>
      <c r="L52" s="119">
        <v>0.14252314814814815</v>
      </c>
      <c r="M52" s="120">
        <v>67.12684749066104</v>
      </c>
      <c r="N52" s="119">
        <v>0.0756712962962963</v>
      </c>
      <c r="O52" s="120">
        <v>50.795350260018346</v>
      </c>
      <c r="P52" s="179" t="s">
        <v>40</v>
      </c>
      <c r="Q52" s="180">
        <v>10</v>
      </c>
      <c r="R52" s="119">
        <v>0.06913194444444444</v>
      </c>
      <c r="S52" s="120">
        <v>86.2882973380211</v>
      </c>
      <c r="T52" s="119">
        <v>0.08252314814814815</v>
      </c>
      <c r="U52" s="120">
        <v>55.42776998597475</v>
      </c>
      <c r="V52" s="119">
        <v>0.09760416666666667</v>
      </c>
      <c r="W52" s="120">
        <v>74.52863749555318</v>
      </c>
      <c r="X52" s="119"/>
      <c r="Y52" s="120"/>
      <c r="Z52" s="119"/>
      <c r="AA52" s="120"/>
      <c r="AB52" s="123">
        <f t="shared" si="26"/>
        <v>344.16690257022844</v>
      </c>
      <c r="AD52" s="50">
        <f t="shared" si="27"/>
        <v>86.2882973380211</v>
      </c>
      <c r="AE52" s="50">
        <f t="shared" si="28"/>
        <v>10</v>
      </c>
      <c r="AF52" s="51">
        <f t="shared" si="29"/>
        <v>6</v>
      </c>
      <c r="AG52" s="52">
        <f t="shared" si="30"/>
        <v>0</v>
      </c>
      <c r="AH52" s="52">
        <f t="shared" si="31"/>
        <v>0</v>
      </c>
      <c r="AI52" s="52">
        <f t="shared" si="32"/>
        <v>0</v>
      </c>
      <c r="AJ52" s="52">
        <f t="shared" si="33"/>
        <v>0</v>
      </c>
      <c r="AK52" s="53">
        <f t="shared" si="34"/>
        <v>0</v>
      </c>
      <c r="AL52" s="52">
        <f t="shared" si="35"/>
      </c>
      <c r="AM52" s="52">
        <f t="shared" si="36"/>
      </c>
      <c r="AN52" s="52">
        <f t="shared" si="37"/>
        <v>67.12684749066104</v>
      </c>
      <c r="AO52" s="52">
        <f t="shared" si="38"/>
        <v>50.795350260018346</v>
      </c>
      <c r="AP52" s="52">
        <f t="shared" si="39"/>
        <v>10</v>
      </c>
      <c r="AQ52" s="52">
        <f t="shared" si="40"/>
        <v>86.2882973380211</v>
      </c>
      <c r="AR52" s="52">
        <f t="shared" si="41"/>
        <v>55.42776998597475</v>
      </c>
      <c r="AS52" s="52">
        <f t="shared" si="42"/>
        <v>74.52863749555318</v>
      </c>
      <c r="AT52" s="52">
        <f t="shared" si="43"/>
      </c>
      <c r="AU52" s="52">
        <f t="shared" si="44"/>
      </c>
      <c r="AV52" s="54">
        <f t="shared" si="45"/>
        <v>344.16690257022844</v>
      </c>
      <c r="AW52" s="58"/>
    </row>
    <row r="53" spans="2:49" ht="15.75">
      <c r="B53" s="128"/>
      <c r="C53" s="129">
        <v>3</v>
      </c>
      <c r="D53" s="160" t="s">
        <v>246</v>
      </c>
      <c r="E53" s="160" t="s">
        <v>67</v>
      </c>
      <c r="F53" s="161" t="s">
        <v>19</v>
      </c>
      <c r="G53" s="123">
        <f t="shared" si="25"/>
        <v>332.9063138713212</v>
      </c>
      <c r="H53" s="119"/>
      <c r="I53" s="120"/>
      <c r="J53" s="119"/>
      <c r="K53" s="120"/>
      <c r="L53" s="119">
        <v>0.15725694444444446</v>
      </c>
      <c r="M53" s="120">
        <v>60.83756531979097</v>
      </c>
      <c r="N53" s="119">
        <v>0.053043981481481484</v>
      </c>
      <c r="O53" s="120">
        <v>72.46345188740999</v>
      </c>
      <c r="P53" s="119">
        <v>0.09090277777777778</v>
      </c>
      <c r="Q53" s="120">
        <v>99.60529666412019</v>
      </c>
      <c r="R53" s="119">
        <v>0.05965277777777778</v>
      </c>
      <c r="S53" s="120">
        <v>100</v>
      </c>
      <c r="T53" s="119"/>
      <c r="U53" s="120"/>
      <c r="V53" s="119"/>
      <c r="W53" s="120"/>
      <c r="X53" s="119"/>
      <c r="Y53" s="120"/>
      <c r="Z53" s="119"/>
      <c r="AA53" s="120"/>
      <c r="AB53" s="123">
        <f t="shared" si="26"/>
        <v>332.9063138713212</v>
      </c>
      <c r="AD53" s="50">
        <f t="shared" si="27"/>
        <v>100</v>
      </c>
      <c r="AE53" s="50">
        <f t="shared" si="28"/>
        <v>60.83756531979097</v>
      </c>
      <c r="AF53" s="51">
        <f t="shared" si="29"/>
        <v>4</v>
      </c>
      <c r="AG53" s="52">
        <f t="shared" si="30"/>
        <v>0</v>
      </c>
      <c r="AH53" s="52">
        <f t="shared" si="31"/>
        <v>0</v>
      </c>
      <c r="AI53" s="52">
        <f t="shared" si="32"/>
        <v>0</v>
      </c>
      <c r="AJ53" s="52">
        <f t="shared" si="33"/>
        <v>0</v>
      </c>
      <c r="AK53" s="53">
        <f t="shared" si="34"/>
        <v>0</v>
      </c>
      <c r="AL53" s="52">
        <f t="shared" si="35"/>
      </c>
      <c r="AM53" s="52">
        <f t="shared" si="36"/>
      </c>
      <c r="AN53" s="52">
        <f t="shared" si="37"/>
        <v>60.83756531979097</v>
      </c>
      <c r="AO53" s="52">
        <f t="shared" si="38"/>
        <v>72.46345188740999</v>
      </c>
      <c r="AP53" s="52">
        <f t="shared" si="39"/>
        <v>99.60529666412019</v>
      </c>
      <c r="AQ53" s="52">
        <f t="shared" si="40"/>
        <v>100</v>
      </c>
      <c r="AR53" s="52">
        <f t="shared" si="41"/>
      </c>
      <c r="AS53" s="52">
        <f t="shared" si="42"/>
      </c>
      <c r="AT53" s="52">
        <f t="shared" si="43"/>
      </c>
      <c r="AU53" s="52">
        <f t="shared" si="44"/>
      </c>
      <c r="AV53" s="54">
        <f t="shared" si="45"/>
        <v>332.9063138713212</v>
      </c>
      <c r="AW53" s="58"/>
    </row>
    <row r="54" spans="2:49" ht="15.75">
      <c r="B54" s="128"/>
      <c r="C54" s="129">
        <v>4</v>
      </c>
      <c r="D54" s="160" t="s">
        <v>116</v>
      </c>
      <c r="E54" s="160" t="s">
        <v>117</v>
      </c>
      <c r="F54" s="161" t="s">
        <v>118</v>
      </c>
      <c r="G54" s="123">
        <f t="shared" si="25"/>
        <v>200</v>
      </c>
      <c r="H54" s="119">
        <v>0.14952546296296296</v>
      </c>
      <c r="I54" s="120">
        <v>100</v>
      </c>
      <c r="J54" s="119">
        <v>0.09785879629629629</v>
      </c>
      <c r="K54" s="120">
        <v>100</v>
      </c>
      <c r="L54" s="119"/>
      <c r="M54" s="120"/>
      <c r="N54" s="119"/>
      <c r="O54" s="120"/>
      <c r="P54" s="119"/>
      <c r="Q54" s="120"/>
      <c r="R54" s="119"/>
      <c r="S54" s="120"/>
      <c r="T54" s="119"/>
      <c r="U54" s="120"/>
      <c r="V54" s="119"/>
      <c r="W54" s="120"/>
      <c r="X54" s="119"/>
      <c r="Y54" s="120"/>
      <c r="Z54" s="119"/>
      <c r="AA54" s="120"/>
      <c r="AB54" s="123">
        <f t="shared" si="26"/>
        <v>200</v>
      </c>
      <c r="AD54" s="50">
        <f t="shared" si="27"/>
        <v>100</v>
      </c>
      <c r="AE54" s="50">
        <f t="shared" si="28"/>
        <v>100</v>
      </c>
      <c r="AF54" s="51">
        <f t="shared" si="29"/>
        <v>2</v>
      </c>
      <c r="AG54" s="52">
        <f t="shared" si="30"/>
        <v>0</v>
      </c>
      <c r="AH54" s="52">
        <f t="shared" si="31"/>
        <v>0</v>
      </c>
      <c r="AI54" s="52">
        <f t="shared" si="32"/>
        <v>0</v>
      </c>
      <c r="AJ54" s="52">
        <f t="shared" si="33"/>
        <v>0</v>
      </c>
      <c r="AK54" s="53">
        <f t="shared" si="34"/>
        <v>0</v>
      </c>
      <c r="AL54" s="52">
        <f t="shared" si="35"/>
        <v>100</v>
      </c>
      <c r="AM54" s="52">
        <f t="shared" si="36"/>
        <v>100</v>
      </c>
      <c r="AN54" s="52">
        <f t="shared" si="37"/>
      </c>
      <c r="AO54" s="52">
        <f t="shared" si="38"/>
      </c>
      <c r="AP54" s="52">
        <f t="shared" si="39"/>
      </c>
      <c r="AQ54" s="52">
        <f t="shared" si="40"/>
      </c>
      <c r="AR54" s="52">
        <f t="shared" si="41"/>
      </c>
      <c r="AS54" s="52">
        <f t="shared" si="42"/>
      </c>
      <c r="AT54" s="52">
        <f t="shared" si="43"/>
      </c>
      <c r="AU54" s="52">
        <f t="shared" si="44"/>
      </c>
      <c r="AV54" s="54">
        <f t="shared" si="45"/>
        <v>200</v>
      </c>
      <c r="AW54" s="58"/>
    </row>
    <row r="55" spans="2:49" ht="15.75">
      <c r="B55" s="128"/>
      <c r="C55" s="129">
        <v>5</v>
      </c>
      <c r="D55" s="160" t="s">
        <v>292</v>
      </c>
      <c r="E55" s="160" t="s">
        <v>293</v>
      </c>
      <c r="F55" s="161" t="s">
        <v>241</v>
      </c>
      <c r="G55" s="123">
        <f t="shared" si="25"/>
        <v>200</v>
      </c>
      <c r="H55" s="119"/>
      <c r="I55" s="120"/>
      <c r="J55" s="119"/>
      <c r="K55" s="120"/>
      <c r="L55" s="119">
        <v>0.0956712962962963</v>
      </c>
      <c r="M55" s="120">
        <v>100</v>
      </c>
      <c r="N55" s="119">
        <v>0.0384375</v>
      </c>
      <c r="O55" s="120">
        <v>100</v>
      </c>
      <c r="P55" s="119"/>
      <c r="Q55" s="120"/>
      <c r="R55" s="119"/>
      <c r="S55" s="120"/>
      <c r="T55" s="119"/>
      <c r="U55" s="120"/>
      <c r="V55" s="119"/>
      <c r="W55" s="120"/>
      <c r="X55" s="119"/>
      <c r="Y55" s="120"/>
      <c r="Z55" s="119"/>
      <c r="AA55" s="120"/>
      <c r="AB55" s="123">
        <f t="shared" si="26"/>
        <v>200</v>
      </c>
      <c r="AD55" s="50">
        <f t="shared" si="27"/>
        <v>100</v>
      </c>
      <c r="AE55" s="50">
        <f t="shared" si="28"/>
        <v>100</v>
      </c>
      <c r="AF55" s="51">
        <f t="shared" si="29"/>
        <v>2</v>
      </c>
      <c r="AG55" s="52">
        <f t="shared" si="30"/>
        <v>0</v>
      </c>
      <c r="AH55" s="52">
        <f t="shared" si="31"/>
        <v>0</v>
      </c>
      <c r="AI55" s="52">
        <f t="shared" si="32"/>
        <v>0</v>
      </c>
      <c r="AJ55" s="52">
        <f t="shared" si="33"/>
        <v>0</v>
      </c>
      <c r="AK55" s="53">
        <f t="shared" si="34"/>
        <v>0</v>
      </c>
      <c r="AL55" s="52">
        <f t="shared" si="35"/>
      </c>
      <c r="AM55" s="52">
        <f t="shared" si="36"/>
      </c>
      <c r="AN55" s="52">
        <f t="shared" si="37"/>
        <v>100</v>
      </c>
      <c r="AO55" s="52">
        <f t="shared" si="38"/>
        <v>100</v>
      </c>
      <c r="AP55" s="52">
        <f t="shared" si="39"/>
      </c>
      <c r="AQ55" s="52">
        <f t="shared" si="40"/>
      </c>
      <c r="AR55" s="52">
        <f t="shared" si="41"/>
      </c>
      <c r="AS55" s="52">
        <f t="shared" si="42"/>
      </c>
      <c r="AT55" s="52">
        <f t="shared" si="43"/>
      </c>
      <c r="AU55" s="52">
        <f t="shared" si="44"/>
      </c>
      <c r="AV55" s="54">
        <f t="shared" si="45"/>
        <v>200</v>
      </c>
      <c r="AW55" s="58"/>
    </row>
    <row r="56" spans="2:49" ht="15.75">
      <c r="B56" s="128"/>
      <c r="C56" s="129">
        <v>6</v>
      </c>
      <c r="D56" s="160" t="s">
        <v>119</v>
      </c>
      <c r="E56" s="160" t="s">
        <v>120</v>
      </c>
      <c r="F56" s="161" t="s">
        <v>118</v>
      </c>
      <c r="G56" s="123">
        <f t="shared" si="25"/>
        <v>194.21283160052317</v>
      </c>
      <c r="H56" s="119">
        <v>0.15368055555555557</v>
      </c>
      <c r="I56" s="120">
        <v>97.29627956017471</v>
      </c>
      <c r="J56" s="119">
        <v>0.10097222222222223</v>
      </c>
      <c r="K56" s="120">
        <v>96.91655204034846</v>
      </c>
      <c r="L56" s="119"/>
      <c r="M56" s="120"/>
      <c r="N56" s="119"/>
      <c r="O56" s="120"/>
      <c r="P56" s="119"/>
      <c r="Q56" s="120"/>
      <c r="R56" s="119"/>
      <c r="S56" s="120"/>
      <c r="T56" s="119"/>
      <c r="U56" s="120"/>
      <c r="V56" s="119"/>
      <c r="W56" s="120"/>
      <c r="X56" s="119"/>
      <c r="Y56" s="120"/>
      <c r="Z56" s="119"/>
      <c r="AA56" s="120"/>
      <c r="AB56" s="123">
        <f t="shared" si="26"/>
        <v>194.21283160052317</v>
      </c>
      <c r="AD56" s="50">
        <f t="shared" si="27"/>
        <v>97.29627956017471</v>
      </c>
      <c r="AE56" s="50">
        <f t="shared" si="28"/>
        <v>96.91655204034846</v>
      </c>
      <c r="AF56" s="51">
        <f t="shared" si="29"/>
        <v>2</v>
      </c>
      <c r="AG56" s="52">
        <f t="shared" si="30"/>
        <v>0</v>
      </c>
      <c r="AH56" s="52">
        <f t="shared" si="31"/>
        <v>0</v>
      </c>
      <c r="AI56" s="52">
        <f t="shared" si="32"/>
        <v>0</v>
      </c>
      <c r="AJ56" s="52">
        <f t="shared" si="33"/>
        <v>0</v>
      </c>
      <c r="AK56" s="53">
        <f t="shared" si="34"/>
        <v>0</v>
      </c>
      <c r="AL56" s="52">
        <f t="shared" si="35"/>
        <v>97.29627956017471</v>
      </c>
      <c r="AM56" s="52">
        <f t="shared" si="36"/>
        <v>96.91655204034846</v>
      </c>
      <c r="AN56" s="52">
        <f t="shared" si="37"/>
      </c>
      <c r="AO56" s="52">
        <f t="shared" si="38"/>
      </c>
      <c r="AP56" s="52">
        <f t="shared" si="39"/>
      </c>
      <c r="AQ56" s="52">
        <f t="shared" si="40"/>
      </c>
      <c r="AR56" s="52">
        <f t="shared" si="41"/>
      </c>
      <c r="AS56" s="52">
        <f t="shared" si="42"/>
      </c>
      <c r="AT56" s="52">
        <f t="shared" si="43"/>
      </c>
      <c r="AU56" s="52">
        <f t="shared" si="44"/>
      </c>
      <c r="AV56" s="54">
        <f t="shared" si="45"/>
        <v>194.21283160052317</v>
      </c>
      <c r="AW56" s="58"/>
    </row>
    <row r="57" spans="2:49" ht="15.75">
      <c r="B57" s="128"/>
      <c r="C57" s="129">
        <v>7</v>
      </c>
      <c r="D57" s="160" t="s">
        <v>380</v>
      </c>
      <c r="E57" s="160" t="s">
        <v>377</v>
      </c>
      <c r="F57" s="161" t="s">
        <v>48</v>
      </c>
      <c r="G57" s="123">
        <f t="shared" si="25"/>
        <v>192.83533004463237</v>
      </c>
      <c r="H57" s="119"/>
      <c r="I57" s="120"/>
      <c r="J57" s="128"/>
      <c r="K57" s="120"/>
      <c r="L57" s="119"/>
      <c r="M57" s="120"/>
      <c r="N57" s="119"/>
      <c r="O57" s="120"/>
      <c r="P57" s="119"/>
      <c r="Q57" s="120"/>
      <c r="R57" s="119"/>
      <c r="S57" s="120"/>
      <c r="T57" s="119">
        <v>0.04927083333333334</v>
      </c>
      <c r="U57" s="120">
        <v>92.83533004463236</v>
      </c>
      <c r="V57" s="119">
        <v>0.07274305555555556</v>
      </c>
      <c r="W57" s="120">
        <v>100</v>
      </c>
      <c r="X57" s="119"/>
      <c r="Y57" s="120"/>
      <c r="Z57" s="119"/>
      <c r="AA57" s="120"/>
      <c r="AB57" s="123">
        <f t="shared" si="26"/>
        <v>192.83533004463237</v>
      </c>
      <c r="AD57" s="50">
        <f t="shared" si="27"/>
        <v>100</v>
      </c>
      <c r="AE57" s="50">
        <f t="shared" si="28"/>
        <v>92.83533004463236</v>
      </c>
      <c r="AF57" s="51">
        <f t="shared" si="29"/>
        <v>2</v>
      </c>
      <c r="AG57" s="52">
        <f t="shared" si="30"/>
        <v>0</v>
      </c>
      <c r="AH57" s="52">
        <f t="shared" si="31"/>
        <v>0</v>
      </c>
      <c r="AI57" s="52">
        <f t="shared" si="32"/>
        <v>0</v>
      </c>
      <c r="AJ57" s="52">
        <f t="shared" si="33"/>
        <v>0</v>
      </c>
      <c r="AK57" s="53">
        <f t="shared" si="34"/>
        <v>0</v>
      </c>
      <c r="AL57" s="52">
        <f t="shared" si="35"/>
      </c>
      <c r="AM57" s="52">
        <f t="shared" si="36"/>
      </c>
      <c r="AN57" s="52">
        <f t="shared" si="37"/>
      </c>
      <c r="AO57" s="52">
        <f t="shared" si="38"/>
      </c>
      <c r="AP57" s="52">
        <f t="shared" si="39"/>
      </c>
      <c r="AQ57" s="52">
        <f t="shared" si="40"/>
      </c>
      <c r="AR57" s="52">
        <f t="shared" si="41"/>
        <v>92.83533004463236</v>
      </c>
      <c r="AS57" s="52">
        <f t="shared" si="42"/>
        <v>100</v>
      </c>
      <c r="AT57" s="52">
        <f t="shared" si="43"/>
      </c>
      <c r="AU57" s="52">
        <f t="shared" si="44"/>
      </c>
      <c r="AV57" s="54">
        <f t="shared" si="45"/>
        <v>192.83533004463237</v>
      </c>
      <c r="AW57" s="58"/>
    </row>
    <row r="58" spans="2:49" ht="15.75">
      <c r="B58" s="128"/>
      <c r="C58" s="129">
        <v>8</v>
      </c>
      <c r="D58" s="160" t="s">
        <v>381</v>
      </c>
      <c r="E58" s="160" t="s">
        <v>67</v>
      </c>
      <c r="F58" s="161" t="s">
        <v>48</v>
      </c>
      <c r="G58" s="123">
        <f t="shared" si="25"/>
        <v>179.07649723200805</v>
      </c>
      <c r="H58" s="119"/>
      <c r="I58" s="120"/>
      <c r="J58" s="128"/>
      <c r="K58" s="120"/>
      <c r="L58" s="119"/>
      <c r="M58" s="120"/>
      <c r="N58" s="119"/>
      <c r="O58" s="120"/>
      <c r="P58" s="119"/>
      <c r="Q58" s="120"/>
      <c r="R58" s="119"/>
      <c r="S58" s="120"/>
      <c r="T58" s="119">
        <v>0.04574074074074074</v>
      </c>
      <c r="U58" s="120">
        <v>100</v>
      </c>
      <c r="V58" s="119">
        <v>0.09199074074074075</v>
      </c>
      <c r="W58" s="120">
        <v>79.07649723200805</v>
      </c>
      <c r="X58" s="119"/>
      <c r="Y58" s="120"/>
      <c r="Z58" s="119"/>
      <c r="AA58" s="120"/>
      <c r="AB58" s="123">
        <f t="shared" si="26"/>
        <v>179.07649723200805</v>
      </c>
      <c r="AD58" s="50">
        <f t="shared" si="27"/>
        <v>100</v>
      </c>
      <c r="AE58" s="50">
        <f t="shared" si="28"/>
        <v>79.07649723200805</v>
      </c>
      <c r="AF58" s="51">
        <f t="shared" si="29"/>
        <v>2</v>
      </c>
      <c r="AG58" s="52">
        <f t="shared" si="30"/>
        <v>0</v>
      </c>
      <c r="AH58" s="52">
        <f t="shared" si="31"/>
        <v>0</v>
      </c>
      <c r="AI58" s="52">
        <f t="shared" si="32"/>
        <v>0</v>
      </c>
      <c r="AJ58" s="52">
        <f t="shared" si="33"/>
        <v>0</v>
      </c>
      <c r="AK58" s="53">
        <f t="shared" si="34"/>
        <v>0</v>
      </c>
      <c r="AL58" s="52">
        <f t="shared" si="35"/>
      </c>
      <c r="AM58" s="52">
        <f t="shared" si="36"/>
      </c>
      <c r="AN58" s="52">
        <f t="shared" si="37"/>
      </c>
      <c r="AO58" s="52">
        <f t="shared" si="38"/>
      </c>
      <c r="AP58" s="52">
        <f t="shared" si="39"/>
      </c>
      <c r="AQ58" s="52">
        <f t="shared" si="40"/>
      </c>
      <c r="AR58" s="52">
        <f t="shared" si="41"/>
        <v>100</v>
      </c>
      <c r="AS58" s="52">
        <f t="shared" si="42"/>
        <v>79.07649723200805</v>
      </c>
      <c r="AT58" s="52">
        <f t="shared" si="43"/>
      </c>
      <c r="AU58" s="52">
        <f t="shared" si="44"/>
      </c>
      <c r="AV58" s="54">
        <f t="shared" si="45"/>
        <v>179.07649723200805</v>
      </c>
      <c r="AW58" s="58"/>
    </row>
    <row r="59" spans="2:49" ht="15.75">
      <c r="B59" s="128"/>
      <c r="C59" s="129">
        <v>9</v>
      </c>
      <c r="D59" s="160" t="s">
        <v>460</v>
      </c>
      <c r="E59" s="160" t="s">
        <v>461</v>
      </c>
      <c r="F59" s="161" t="s">
        <v>462</v>
      </c>
      <c r="G59" s="123">
        <f t="shared" si="25"/>
        <v>100</v>
      </c>
      <c r="H59" s="119"/>
      <c r="I59" s="120"/>
      <c r="J59" s="119"/>
      <c r="K59" s="120"/>
      <c r="L59" s="119"/>
      <c r="M59" s="120"/>
      <c r="N59" s="119"/>
      <c r="O59" s="120"/>
      <c r="P59" s="119"/>
      <c r="Q59" s="120"/>
      <c r="R59" s="119"/>
      <c r="S59" s="120"/>
      <c r="T59" s="119"/>
      <c r="U59" s="120"/>
      <c r="V59" s="179"/>
      <c r="W59" s="180"/>
      <c r="X59" s="119">
        <v>0.0625462962962963</v>
      </c>
      <c r="Y59" s="120">
        <v>100</v>
      </c>
      <c r="Z59" s="119">
        <v>0.0926273148148148</v>
      </c>
      <c r="AA59" s="120">
        <v>0</v>
      </c>
      <c r="AB59" s="123">
        <f t="shared" si="26"/>
        <v>100</v>
      </c>
      <c r="AD59" s="50">
        <f t="shared" si="27"/>
        <v>100</v>
      </c>
      <c r="AE59" s="50">
        <f t="shared" si="28"/>
        <v>0</v>
      </c>
      <c r="AF59" s="51">
        <f t="shared" si="29"/>
        <v>2</v>
      </c>
      <c r="AG59" s="52">
        <f t="shared" si="30"/>
        <v>0</v>
      </c>
      <c r="AH59" s="52">
        <f t="shared" si="31"/>
        <v>0</v>
      </c>
      <c r="AI59" s="52">
        <f t="shared" si="32"/>
        <v>0</v>
      </c>
      <c r="AJ59" s="52">
        <f t="shared" si="33"/>
        <v>0</v>
      </c>
      <c r="AK59" s="53">
        <f t="shared" si="34"/>
        <v>0</v>
      </c>
      <c r="AL59" s="52">
        <f t="shared" si="35"/>
      </c>
      <c r="AM59" s="52">
        <f t="shared" si="36"/>
      </c>
      <c r="AN59" s="52">
        <f t="shared" si="37"/>
      </c>
      <c r="AO59" s="52">
        <f t="shared" si="38"/>
      </c>
      <c r="AP59" s="52">
        <f t="shared" si="39"/>
      </c>
      <c r="AQ59" s="52">
        <f t="shared" si="40"/>
      </c>
      <c r="AR59" s="52">
        <f t="shared" si="41"/>
      </c>
      <c r="AS59" s="52">
        <f t="shared" si="42"/>
      </c>
      <c r="AT59" s="52">
        <f t="shared" si="43"/>
        <v>100</v>
      </c>
      <c r="AU59" s="52">
        <f t="shared" si="44"/>
        <v>0</v>
      </c>
      <c r="AV59" s="54">
        <f t="shared" si="45"/>
        <v>100</v>
      </c>
      <c r="AW59" s="58"/>
    </row>
    <row r="60" spans="2:49" ht="15.75">
      <c r="B60" s="128"/>
      <c r="C60" s="129">
        <v>10</v>
      </c>
      <c r="D60" s="160" t="s">
        <v>457</v>
      </c>
      <c r="E60" s="160" t="s">
        <v>458</v>
      </c>
      <c r="F60" s="161" t="s">
        <v>459</v>
      </c>
      <c r="G60" s="123">
        <f t="shared" si="25"/>
        <v>77.01296850505915</v>
      </c>
      <c r="H60" s="128"/>
      <c r="I60" s="120"/>
      <c r="J60" s="128"/>
      <c r="K60" s="120"/>
      <c r="L60" s="119"/>
      <c r="M60" s="120"/>
      <c r="N60" s="119"/>
      <c r="O60" s="120"/>
      <c r="P60" s="119"/>
      <c r="Q60" s="120"/>
      <c r="R60" s="119"/>
      <c r="S60" s="120"/>
      <c r="T60" s="119"/>
      <c r="U60" s="120"/>
      <c r="V60" s="119"/>
      <c r="W60" s="120"/>
      <c r="X60" s="119">
        <v>0.08121527777777778</v>
      </c>
      <c r="Y60" s="120">
        <v>77.01296850505915</v>
      </c>
      <c r="Z60" s="119">
        <v>0.08791666666666666</v>
      </c>
      <c r="AA60" s="120">
        <v>0</v>
      </c>
      <c r="AB60" s="123">
        <f t="shared" si="26"/>
        <v>77.01296850505915</v>
      </c>
      <c r="AD60" s="50">
        <f t="shared" si="27"/>
        <v>77.01296850505915</v>
      </c>
      <c r="AE60" s="50">
        <f t="shared" si="28"/>
        <v>0</v>
      </c>
      <c r="AF60" s="51">
        <f t="shared" si="29"/>
        <v>2</v>
      </c>
      <c r="AG60" s="52">
        <f t="shared" si="30"/>
        <v>0</v>
      </c>
      <c r="AH60" s="52">
        <f t="shared" si="31"/>
        <v>0</v>
      </c>
      <c r="AI60" s="52">
        <f t="shared" si="32"/>
        <v>0</v>
      </c>
      <c r="AJ60" s="52">
        <f t="shared" si="33"/>
        <v>0</v>
      </c>
      <c r="AK60" s="53">
        <f t="shared" si="34"/>
        <v>0</v>
      </c>
      <c r="AL60" s="52">
        <f t="shared" si="35"/>
      </c>
      <c r="AM60" s="52">
        <f t="shared" si="36"/>
      </c>
      <c r="AN60" s="52">
        <f t="shared" si="37"/>
      </c>
      <c r="AO60" s="52">
        <f t="shared" si="38"/>
      </c>
      <c r="AP60" s="52">
        <f t="shared" si="39"/>
      </c>
      <c r="AQ60" s="52">
        <f t="shared" si="40"/>
      </c>
      <c r="AR60" s="52">
        <f t="shared" si="41"/>
      </c>
      <c r="AS60" s="52">
        <f t="shared" si="42"/>
      </c>
      <c r="AT60" s="52">
        <f t="shared" si="43"/>
        <v>77.01296850505915</v>
      </c>
      <c r="AU60" s="52">
        <f t="shared" si="44"/>
        <v>0</v>
      </c>
      <c r="AV60" s="54">
        <f t="shared" si="45"/>
        <v>77.01296850505915</v>
      </c>
      <c r="AW60" s="58"/>
    </row>
    <row r="61" spans="2:49" ht="15.75">
      <c r="B61" s="128"/>
      <c r="C61" s="129">
        <v>11</v>
      </c>
      <c r="D61" s="160" t="s">
        <v>384</v>
      </c>
      <c r="E61" s="160" t="s">
        <v>99</v>
      </c>
      <c r="F61" s="161" t="s">
        <v>410</v>
      </c>
      <c r="G61" s="123">
        <f t="shared" si="25"/>
        <v>62.39989392734022</v>
      </c>
      <c r="H61" s="119"/>
      <c r="I61" s="120"/>
      <c r="J61" s="119"/>
      <c r="K61" s="120"/>
      <c r="L61" s="119"/>
      <c r="M61" s="120"/>
      <c r="N61" s="119"/>
      <c r="O61" s="120"/>
      <c r="P61" s="119"/>
      <c r="Q61" s="120"/>
      <c r="R61" s="119"/>
      <c r="S61" s="120"/>
      <c r="T61" s="119">
        <v>0.08729166666666667</v>
      </c>
      <c r="U61" s="120">
        <v>52.39989392734022</v>
      </c>
      <c r="V61" s="179" t="s">
        <v>40</v>
      </c>
      <c r="W61" s="180">
        <v>10</v>
      </c>
      <c r="X61" s="119"/>
      <c r="Y61" s="120"/>
      <c r="Z61" s="119"/>
      <c r="AA61" s="120"/>
      <c r="AB61" s="123">
        <f t="shared" si="26"/>
        <v>62.39989392734022</v>
      </c>
      <c r="AD61" s="50">
        <f t="shared" si="27"/>
        <v>52.39989392734022</v>
      </c>
      <c r="AE61" s="50">
        <f t="shared" si="28"/>
        <v>10</v>
      </c>
      <c r="AF61" s="51">
        <f t="shared" si="29"/>
        <v>2</v>
      </c>
      <c r="AG61" s="52">
        <f t="shared" si="30"/>
        <v>0</v>
      </c>
      <c r="AH61" s="52">
        <f t="shared" si="31"/>
        <v>0</v>
      </c>
      <c r="AI61" s="52">
        <f t="shared" si="32"/>
        <v>0</v>
      </c>
      <c r="AJ61" s="52">
        <f t="shared" si="33"/>
        <v>0</v>
      </c>
      <c r="AK61" s="53">
        <f t="shared" si="34"/>
        <v>0</v>
      </c>
      <c r="AL61" s="52">
        <f t="shared" si="35"/>
      </c>
      <c r="AM61" s="52">
        <f t="shared" si="36"/>
      </c>
      <c r="AN61" s="52">
        <f t="shared" si="37"/>
      </c>
      <c r="AO61" s="52">
        <f t="shared" si="38"/>
      </c>
      <c r="AP61" s="52">
        <f t="shared" si="39"/>
      </c>
      <c r="AQ61" s="52">
        <f t="shared" si="40"/>
      </c>
      <c r="AR61" s="52">
        <f t="shared" si="41"/>
        <v>52.39989392734022</v>
      </c>
      <c r="AS61" s="52">
        <f t="shared" si="42"/>
        <v>10</v>
      </c>
      <c r="AT61" s="52">
        <f t="shared" si="43"/>
      </c>
      <c r="AU61" s="52">
        <f t="shared" si="44"/>
      </c>
      <c r="AV61" s="54">
        <f t="shared" si="45"/>
        <v>62.39989392734022</v>
      </c>
      <c r="AW61" s="58"/>
    </row>
    <row r="62" spans="2:49" ht="15.75">
      <c r="B62" s="128"/>
      <c r="C62" s="129">
        <v>12</v>
      </c>
      <c r="D62" s="160" t="s">
        <v>247</v>
      </c>
      <c r="E62" s="160" t="s">
        <v>248</v>
      </c>
      <c r="F62" s="161" t="s">
        <v>26</v>
      </c>
      <c r="G62" s="123">
        <f t="shared" si="25"/>
        <v>59.84651028091514</v>
      </c>
      <c r="H62" s="128"/>
      <c r="I62" s="120"/>
      <c r="J62" s="128"/>
      <c r="K62" s="120"/>
      <c r="L62" s="119">
        <v>0.15986111111111112</v>
      </c>
      <c r="M62" s="120">
        <v>59.84651028091514</v>
      </c>
      <c r="N62" s="119"/>
      <c r="O62" s="120"/>
      <c r="P62" s="119"/>
      <c r="Q62" s="120"/>
      <c r="R62" s="119"/>
      <c r="S62" s="120"/>
      <c r="T62" s="119"/>
      <c r="U62" s="120"/>
      <c r="V62" s="119"/>
      <c r="W62" s="120"/>
      <c r="X62" s="119"/>
      <c r="Y62" s="120"/>
      <c r="Z62" s="119"/>
      <c r="AA62" s="120"/>
      <c r="AB62" s="123">
        <f t="shared" si="26"/>
        <v>59.84651028091514</v>
      </c>
      <c r="AD62" s="50">
        <f t="shared" si="27"/>
        <v>59.84651028091514</v>
      </c>
      <c r="AE62" s="50">
        <f t="shared" si="28"/>
        <v>59.84651028091514</v>
      </c>
      <c r="AF62" s="51">
        <f t="shared" si="29"/>
        <v>1</v>
      </c>
      <c r="AG62" s="52">
        <f t="shared" si="30"/>
        <v>0</v>
      </c>
      <c r="AH62" s="52">
        <f t="shared" si="31"/>
        <v>0</v>
      </c>
      <c r="AI62" s="52">
        <f t="shared" si="32"/>
        <v>0</v>
      </c>
      <c r="AJ62" s="52">
        <f t="shared" si="33"/>
        <v>0</v>
      </c>
      <c r="AK62" s="53">
        <f t="shared" si="34"/>
        <v>0</v>
      </c>
      <c r="AL62" s="52">
        <f t="shared" si="35"/>
      </c>
      <c r="AM62" s="52">
        <f t="shared" si="36"/>
      </c>
      <c r="AN62" s="52">
        <f t="shared" si="37"/>
        <v>59.84651028091514</v>
      </c>
      <c r="AO62" s="52">
        <f t="shared" si="38"/>
      </c>
      <c r="AP62" s="52">
        <f t="shared" si="39"/>
      </c>
      <c r="AQ62" s="52">
        <f t="shared" si="40"/>
      </c>
      <c r="AR62" s="52">
        <f t="shared" si="41"/>
      </c>
      <c r="AS62" s="52">
        <f t="shared" si="42"/>
      </c>
      <c r="AT62" s="52">
        <f t="shared" si="43"/>
      </c>
      <c r="AU62" s="52">
        <f t="shared" si="44"/>
      </c>
      <c r="AV62" s="54">
        <f t="shared" si="45"/>
        <v>59.84651028091514</v>
      </c>
      <c r="AW62" s="58"/>
    </row>
    <row r="63" spans="2:49" ht="15.75">
      <c r="B63" s="134"/>
      <c r="C63" s="133"/>
      <c r="D63" s="182"/>
      <c r="E63" s="182"/>
      <c r="F63" s="183"/>
      <c r="G63" s="84"/>
      <c r="H63" s="76"/>
      <c r="I63" s="77"/>
      <c r="J63" s="134"/>
      <c r="K63" s="77"/>
      <c r="L63" s="76"/>
      <c r="M63" s="77"/>
      <c r="N63" s="76"/>
      <c r="O63" s="77"/>
      <c r="P63" s="76"/>
      <c r="Q63" s="77"/>
      <c r="R63" s="76"/>
      <c r="S63" s="77"/>
      <c r="T63" s="76"/>
      <c r="U63" s="77"/>
      <c r="V63" s="76"/>
      <c r="W63" s="77"/>
      <c r="X63" s="76"/>
      <c r="Y63" s="77"/>
      <c r="Z63" s="76"/>
      <c r="AA63" s="77"/>
      <c r="AB63" s="84"/>
      <c r="AD63" s="63"/>
      <c r="AE63" s="63"/>
      <c r="AF63" s="135"/>
      <c r="AG63" s="75"/>
      <c r="AH63" s="75"/>
      <c r="AI63" s="75"/>
      <c r="AJ63" s="75"/>
      <c r="AK63" s="87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186"/>
      <c r="AW63" s="58"/>
    </row>
    <row r="64" spans="2:49" ht="12.75">
      <c r="B64" s="134"/>
      <c r="C64" s="133"/>
      <c r="D64" s="82"/>
      <c r="E64" s="82"/>
      <c r="F64" s="83"/>
      <c r="G64" s="84"/>
      <c r="H64" s="134"/>
      <c r="I64" s="77"/>
      <c r="J64" s="134"/>
      <c r="K64" s="77"/>
      <c r="L64" s="76"/>
      <c r="M64" s="77"/>
      <c r="N64" s="76"/>
      <c r="O64" s="77"/>
      <c r="P64" s="76"/>
      <c r="Q64" s="77"/>
      <c r="R64" s="76"/>
      <c r="S64" s="77"/>
      <c r="T64" s="117"/>
      <c r="U64" s="77"/>
      <c r="V64" s="76"/>
      <c r="W64" s="77"/>
      <c r="X64" s="76"/>
      <c r="Y64" s="77"/>
      <c r="Z64" s="76"/>
      <c r="AA64" s="77"/>
      <c r="AB64" s="84"/>
      <c r="AD64" s="63"/>
      <c r="AE64" s="63"/>
      <c r="AF64" s="135"/>
      <c r="AG64" s="75"/>
      <c r="AH64" s="75"/>
      <c r="AI64" s="75"/>
      <c r="AJ64" s="75"/>
      <c r="AK64" s="87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58"/>
    </row>
    <row r="65" spans="3:34" ht="18">
      <c r="C65" s="22" t="s">
        <v>28</v>
      </c>
      <c r="D65" s="22"/>
      <c r="E65" s="64"/>
      <c r="F65" s="65"/>
      <c r="G65"/>
      <c r="I65" s="66"/>
      <c r="J65" s="67"/>
      <c r="K65" s="66"/>
      <c r="L65" s="67"/>
      <c r="M65" s="68"/>
      <c r="N65" s="68"/>
      <c r="O65" s="68"/>
      <c r="P65" s="68"/>
      <c r="Q65" s="69"/>
      <c r="R65" s="69"/>
      <c r="S65" s="69"/>
      <c r="T65" s="69"/>
      <c r="U65" s="70"/>
      <c r="V65" s="70"/>
      <c r="W65" s="70"/>
      <c r="X65" s="71"/>
      <c r="Y65" s="72"/>
      <c r="Z65" s="73"/>
      <c r="AA65" s="72"/>
      <c r="AB65"/>
      <c r="AG65" s="74"/>
      <c r="AH65" s="52"/>
    </row>
    <row r="66" spans="3:28" ht="18.75" thickBot="1">
      <c r="C66" s="22"/>
      <c r="D66" s="22"/>
      <c r="E66" s="64"/>
      <c r="F66" s="65"/>
      <c r="G66"/>
      <c r="I66" s="66"/>
      <c r="J66" s="67"/>
      <c r="K66" s="66"/>
      <c r="L66" s="67"/>
      <c r="M66" s="68"/>
      <c r="N66" s="68"/>
      <c r="O66" s="68"/>
      <c r="P66" s="68"/>
      <c r="Q66" s="69"/>
      <c r="R66" s="69"/>
      <c r="S66" s="69"/>
      <c r="T66" s="69"/>
      <c r="U66" s="70"/>
      <c r="V66" s="70"/>
      <c r="W66" s="70"/>
      <c r="X66" s="71"/>
      <c r="Y66" s="72"/>
      <c r="Z66" s="73"/>
      <c r="AA66" s="72"/>
      <c r="AB66"/>
    </row>
    <row r="67" spans="1:49" s="37" customFormat="1" ht="42.75" thickBot="1">
      <c r="A67" s="23"/>
      <c r="B67" s="25" t="s">
        <v>1</v>
      </c>
      <c r="C67" s="25" t="s">
        <v>2</v>
      </c>
      <c r="D67" s="25" t="s">
        <v>3</v>
      </c>
      <c r="E67" s="25" t="s">
        <v>4</v>
      </c>
      <c r="F67" s="25" t="s">
        <v>5</v>
      </c>
      <c r="G67" s="26" t="s">
        <v>6</v>
      </c>
      <c r="H67" s="27" t="s">
        <v>7</v>
      </c>
      <c r="I67" s="114" t="s">
        <v>96</v>
      </c>
      <c r="J67" s="27" t="s">
        <v>8</v>
      </c>
      <c r="K67" s="114" t="s">
        <v>170</v>
      </c>
      <c r="L67" s="28" t="s">
        <v>7</v>
      </c>
      <c r="M67" s="29" t="s">
        <v>59</v>
      </c>
      <c r="N67" s="28" t="s">
        <v>8</v>
      </c>
      <c r="O67" s="29" t="s">
        <v>180</v>
      </c>
      <c r="P67" s="30" t="s">
        <v>7</v>
      </c>
      <c r="Q67" s="31" t="s">
        <v>302</v>
      </c>
      <c r="R67" s="30" t="s">
        <v>8</v>
      </c>
      <c r="S67" s="31" t="s">
        <v>303</v>
      </c>
      <c r="T67" s="32" t="s">
        <v>7</v>
      </c>
      <c r="U67" s="33" t="s">
        <v>304</v>
      </c>
      <c r="V67" s="32" t="s">
        <v>8</v>
      </c>
      <c r="W67" s="33" t="s">
        <v>305</v>
      </c>
      <c r="X67" s="34" t="s">
        <v>7</v>
      </c>
      <c r="Y67" s="35" t="s">
        <v>306</v>
      </c>
      <c r="Z67" s="34" t="s">
        <v>8</v>
      </c>
      <c r="AA67" s="35" t="s">
        <v>307</v>
      </c>
      <c r="AB67" s="36" t="s">
        <v>9</v>
      </c>
      <c r="AD67" s="38" t="s">
        <v>10</v>
      </c>
      <c r="AE67" s="39" t="s">
        <v>11</v>
      </c>
      <c r="AF67" s="40" t="s">
        <v>12</v>
      </c>
      <c r="AG67" s="41" t="s">
        <v>13</v>
      </c>
      <c r="AH67" s="42" t="s">
        <v>14</v>
      </c>
      <c r="AI67" s="42" t="s">
        <v>15</v>
      </c>
      <c r="AJ67" s="42" t="s">
        <v>16</v>
      </c>
      <c r="AK67" s="43" t="s">
        <v>17</v>
      </c>
      <c r="AL67" s="170" t="str">
        <f>I67</f>
        <v>Barcouço Día 1</v>
      </c>
      <c r="AM67" s="170" t="str">
        <f>K67</f>
        <v>Barcouço Día 2</v>
      </c>
      <c r="AN67" s="170" t="str">
        <f>M67</f>
        <v>La Almunia  Día 1</v>
      </c>
      <c r="AO67" s="170" t="str">
        <f>O67</f>
        <v>La Almunia  Día 2</v>
      </c>
      <c r="AP67" s="170" t="str">
        <f>Q67</f>
        <v>Tierz        Dia 1</v>
      </c>
      <c r="AQ67" s="170" t="str">
        <f>S67</f>
        <v>Tierz             Dia 2</v>
      </c>
      <c r="AR67" s="170" t="s">
        <v>37</v>
      </c>
      <c r="AS67" s="170" t="s">
        <v>38</v>
      </c>
      <c r="AT67" s="170" t="s">
        <v>306</v>
      </c>
      <c r="AU67" s="170" t="s">
        <v>307</v>
      </c>
      <c r="AV67" s="44" t="s">
        <v>18</v>
      </c>
      <c r="AW67" s="45" t="s">
        <v>488</v>
      </c>
    </row>
    <row r="68" spans="2:52" ht="15.75">
      <c r="B68" s="141"/>
      <c r="C68" s="129">
        <v>1</v>
      </c>
      <c r="D68" s="160" t="s">
        <v>106</v>
      </c>
      <c r="E68" s="160" t="s">
        <v>107</v>
      </c>
      <c r="F68" s="161" t="s">
        <v>85</v>
      </c>
      <c r="G68" s="131">
        <f aca="true" t="shared" si="46" ref="G68:G83">AV68</f>
        <v>600</v>
      </c>
      <c r="H68" s="119">
        <v>0.06515046296296297</v>
      </c>
      <c r="I68" s="120">
        <v>100</v>
      </c>
      <c r="J68" s="119">
        <v>0.045266203703703704</v>
      </c>
      <c r="K68" s="120">
        <v>100</v>
      </c>
      <c r="L68" s="119">
        <v>0.07737268518518518</v>
      </c>
      <c r="M68" s="175">
        <f aca="true" t="shared" si="47" ref="M68:M74">AW68</f>
        <v>100</v>
      </c>
      <c r="N68" s="119">
        <v>0.03263888888888889</v>
      </c>
      <c r="O68" s="120">
        <v>100</v>
      </c>
      <c r="P68" s="119">
        <v>0.06894675925925926</v>
      </c>
      <c r="Q68" s="120">
        <v>100</v>
      </c>
      <c r="R68" s="119">
        <v>0.04734953703703704</v>
      </c>
      <c r="S68" s="120">
        <v>100</v>
      </c>
      <c r="T68" s="119"/>
      <c r="U68" s="120"/>
      <c r="V68" s="119"/>
      <c r="W68" s="120"/>
      <c r="X68" s="119"/>
      <c r="Y68" s="120"/>
      <c r="Z68" s="119"/>
      <c r="AA68" s="120"/>
      <c r="AB68" s="123">
        <f aca="true" t="shared" si="48" ref="AB68:AB83">I68+K68+M68+O68+Q68+S68+U68+W68+Y68+AA68</f>
        <v>600</v>
      </c>
      <c r="AD68" s="50">
        <f>LARGE($AL68:$AU68,1)</f>
        <v>100</v>
      </c>
      <c r="AE68" s="50">
        <f>SMALL($AL68:$AU68,1)</f>
        <v>100</v>
      </c>
      <c r="AF68" s="51">
        <f aca="true" t="shared" si="49" ref="AF68:AF83">COUNT(AL68:AU68)</f>
        <v>6</v>
      </c>
      <c r="AG68" s="52">
        <f aca="true" t="shared" si="50" ref="AG68:AG83">IF(COUNTBLANK($AL68:$AU68)&lt;4,SMALL($AL68:$AU68,1),0)</f>
        <v>0</v>
      </c>
      <c r="AH68" s="52">
        <f aca="true" t="shared" si="51" ref="AH68:AH83">IF(COUNTBLANK($AL68:$AU68)&lt;3,SMALL($AL68:$AU68,2),0)</f>
        <v>0</v>
      </c>
      <c r="AI68" s="52">
        <f aca="true" t="shared" si="52" ref="AI68:AI83">IF(COUNTBLANK($AL68:$AU68)&lt;2,SMALL($AL68:$AU68,3),0)</f>
        <v>0</v>
      </c>
      <c r="AJ68" s="52">
        <f aca="true" t="shared" si="53" ref="AJ68:AJ83">IF(COUNTBLANK($AL68:$AU68)&lt;1,SMALL($AL68:$AU68,4),0)</f>
        <v>0</v>
      </c>
      <c r="AK68" s="53">
        <f aca="true" t="shared" si="54" ref="AK68:AK83">SUM(AG68:AJ68)</f>
        <v>0</v>
      </c>
      <c r="AL68" s="52">
        <f aca="true" t="shared" si="55" ref="AL68:AL83">IF(I68&lt;&gt;"",I68,"")</f>
        <v>100</v>
      </c>
      <c r="AM68" s="52">
        <f aca="true" t="shared" si="56" ref="AM68:AM83">IF(K68&lt;&gt;"",K68,"")</f>
        <v>100</v>
      </c>
      <c r="AN68" s="172">
        <f aca="true" t="shared" si="57" ref="AN68:AN83">IF(M68&lt;&gt;"",M68,"")</f>
        <v>100</v>
      </c>
      <c r="AO68" s="52">
        <f aca="true" t="shared" si="58" ref="AO68:AO83">IF(O68&lt;&gt;"",O68,"")</f>
        <v>100</v>
      </c>
      <c r="AP68" s="52">
        <f aca="true" t="shared" si="59" ref="AP68:AP83">IF(Q68&lt;&gt;"",Q68,"")</f>
        <v>100</v>
      </c>
      <c r="AQ68" s="52">
        <f aca="true" t="shared" si="60" ref="AQ68:AQ83">IF(S68&lt;&gt;"",S68,"")</f>
        <v>100</v>
      </c>
      <c r="AR68" s="52">
        <f aca="true" t="shared" si="61" ref="AR68:AR83">IF(U68&lt;&gt;"",U68,"")</f>
      </c>
      <c r="AS68" s="52">
        <f aca="true" t="shared" si="62" ref="AS68:AS83">IF(W68&lt;&gt;"",W68,"")</f>
      </c>
      <c r="AT68" s="52">
        <f aca="true" t="shared" si="63" ref="AT68:AT83">IF(Y68&lt;&gt;"",Y68,"")</f>
      </c>
      <c r="AU68" s="52">
        <f aca="true" t="shared" si="64" ref="AU68:AU83">IF(AA68&lt;&gt;"",AA68,"")</f>
      </c>
      <c r="AV68" s="54">
        <f aca="true" t="shared" si="65" ref="AV68:AV83">((SUM(AL68:AU68)-AK68))</f>
        <v>600</v>
      </c>
      <c r="AW68" s="13">
        <f>AVERAGE(AL68:AM68,AO68:AU68)</f>
        <v>100</v>
      </c>
      <c r="AY68" s="75"/>
      <c r="AZ68" s="13"/>
    </row>
    <row r="69" spans="2:49" ht="15.75">
      <c r="B69" s="128"/>
      <c r="C69" s="129">
        <v>2</v>
      </c>
      <c r="D69" s="160" t="s">
        <v>110</v>
      </c>
      <c r="E69" s="160" t="s">
        <v>111</v>
      </c>
      <c r="F69" s="161" t="s">
        <v>68</v>
      </c>
      <c r="G69" s="131">
        <f t="shared" si="46"/>
        <v>577.3880201541076</v>
      </c>
      <c r="H69" s="119">
        <v>0.08688657407407407</v>
      </c>
      <c r="I69" s="120">
        <v>74.98334887438392</v>
      </c>
      <c r="J69" s="119">
        <v>0.060034722222222225</v>
      </c>
      <c r="K69" s="120">
        <v>75.40003855793329</v>
      </c>
      <c r="L69" s="119">
        <v>0.090625</v>
      </c>
      <c r="M69" s="175">
        <f t="shared" si="47"/>
        <v>90.69218147266142</v>
      </c>
      <c r="N69" s="119">
        <v>0.04622685185185185</v>
      </c>
      <c r="O69" s="120">
        <v>70.60590886329494</v>
      </c>
      <c r="P69" s="119">
        <v>0.0728125</v>
      </c>
      <c r="Q69" s="120">
        <v>94.69082816722302</v>
      </c>
      <c r="R69" s="119">
        <v>0.04836805555555556</v>
      </c>
      <c r="S69" s="120">
        <v>97.89423307011246</v>
      </c>
      <c r="T69" s="119">
        <v>0.057129629629629634</v>
      </c>
      <c r="U69" s="120">
        <v>100</v>
      </c>
      <c r="V69" s="119">
        <v>0.06660879629629629</v>
      </c>
      <c r="W69" s="120">
        <v>100</v>
      </c>
      <c r="X69" s="119">
        <v>0.069375</v>
      </c>
      <c r="Y69" s="120">
        <v>94.11077744411077</v>
      </c>
      <c r="Z69" s="119">
        <v>0.0940625</v>
      </c>
      <c r="AA69" s="120">
        <v>88.45822566752798</v>
      </c>
      <c r="AB69" s="123">
        <f t="shared" si="48"/>
        <v>886.8355421172478</v>
      </c>
      <c r="AD69" s="50">
        <f>LARGE($AL69:$AU69,1)</f>
        <v>100</v>
      </c>
      <c r="AE69" s="50">
        <f>SMALL($AL69:$AU69,1)</f>
        <v>70.60590886329494</v>
      </c>
      <c r="AF69" s="51">
        <f t="shared" si="49"/>
        <v>10</v>
      </c>
      <c r="AG69" s="52">
        <f t="shared" si="50"/>
        <v>70.60590886329494</v>
      </c>
      <c r="AH69" s="52">
        <f t="shared" si="51"/>
        <v>74.98334887438392</v>
      </c>
      <c r="AI69" s="52">
        <f t="shared" si="52"/>
        <v>75.40003855793329</v>
      </c>
      <c r="AJ69" s="52">
        <f t="shared" si="53"/>
        <v>88.45822566752798</v>
      </c>
      <c r="AK69" s="53">
        <f t="shared" si="54"/>
        <v>309.4475219631401</v>
      </c>
      <c r="AL69" s="52">
        <f t="shared" si="55"/>
        <v>74.98334887438392</v>
      </c>
      <c r="AM69" s="52">
        <f t="shared" si="56"/>
        <v>75.40003855793329</v>
      </c>
      <c r="AN69" s="172">
        <f t="shared" si="57"/>
        <v>90.69218147266142</v>
      </c>
      <c r="AO69" s="52">
        <f t="shared" si="58"/>
        <v>70.60590886329494</v>
      </c>
      <c r="AP69" s="52">
        <f t="shared" si="59"/>
        <v>94.69082816722302</v>
      </c>
      <c r="AQ69" s="52">
        <f t="shared" si="60"/>
        <v>97.89423307011246</v>
      </c>
      <c r="AR69" s="52">
        <f t="shared" si="61"/>
        <v>100</v>
      </c>
      <c r="AS69" s="52">
        <f t="shared" si="62"/>
        <v>100</v>
      </c>
      <c r="AT69" s="52">
        <f t="shared" si="63"/>
        <v>94.11077744411077</v>
      </c>
      <c r="AU69" s="52">
        <f t="shared" si="64"/>
        <v>88.45822566752798</v>
      </c>
      <c r="AV69" s="54">
        <f t="shared" si="65"/>
        <v>577.3880201541076</v>
      </c>
      <c r="AW69" s="13">
        <f>AVERAGE(AL69:AM69,AP69:AU69)</f>
        <v>90.69218147266142</v>
      </c>
    </row>
    <row r="70" spans="2:49" ht="15.75">
      <c r="B70" s="128"/>
      <c r="C70" s="129">
        <v>3</v>
      </c>
      <c r="D70" s="160" t="s">
        <v>108</v>
      </c>
      <c r="E70" s="160" t="s">
        <v>109</v>
      </c>
      <c r="F70" s="161" t="s">
        <v>71</v>
      </c>
      <c r="G70" s="123">
        <f t="shared" si="46"/>
        <v>524.9710542156228</v>
      </c>
      <c r="H70" s="119">
        <v>0.0699074074074074</v>
      </c>
      <c r="I70" s="120">
        <v>93.1953642384106</v>
      </c>
      <c r="J70" s="119">
        <v>0.05534722222222222</v>
      </c>
      <c r="K70" s="120">
        <v>81.78586365537433</v>
      </c>
      <c r="L70" s="119">
        <v>0.08391203703703703</v>
      </c>
      <c r="M70" s="175">
        <f t="shared" si="47"/>
        <v>88.63703811204968</v>
      </c>
      <c r="N70" s="119">
        <v>0.03881944444444444</v>
      </c>
      <c r="O70" s="120">
        <v>84.07871198568874</v>
      </c>
      <c r="P70" s="176" t="s">
        <v>310</v>
      </c>
      <c r="Q70" s="175">
        <f>AW70</f>
        <v>88.63703811204968</v>
      </c>
      <c r="R70" s="176" t="s">
        <v>310</v>
      </c>
      <c r="S70" s="175">
        <f>AW70</f>
        <v>88.63703811204968</v>
      </c>
      <c r="T70" s="119"/>
      <c r="U70" s="120"/>
      <c r="V70" s="119"/>
      <c r="W70" s="120"/>
      <c r="X70" s="119"/>
      <c r="Y70" s="120"/>
      <c r="Z70" s="119"/>
      <c r="AA70" s="120"/>
      <c r="AB70" s="123">
        <f t="shared" si="48"/>
        <v>524.9710542156228</v>
      </c>
      <c r="AD70" s="50">
        <f>LARGE($AL70:$AU70,1)</f>
        <v>93.1953642384106</v>
      </c>
      <c r="AE70" s="50">
        <f>SMALL($AL70:$AU70,1)</f>
        <v>81.78586365537433</v>
      </c>
      <c r="AF70" s="51">
        <f t="shared" si="49"/>
        <v>6</v>
      </c>
      <c r="AG70" s="52">
        <f t="shared" si="50"/>
        <v>0</v>
      </c>
      <c r="AH70" s="52">
        <f t="shared" si="51"/>
        <v>0</v>
      </c>
      <c r="AI70" s="52">
        <f t="shared" si="52"/>
        <v>0</v>
      </c>
      <c r="AJ70" s="52">
        <f t="shared" si="53"/>
        <v>0</v>
      </c>
      <c r="AK70" s="53">
        <f t="shared" si="54"/>
        <v>0</v>
      </c>
      <c r="AL70" s="52">
        <f t="shared" si="55"/>
        <v>93.1953642384106</v>
      </c>
      <c r="AM70" s="52">
        <f t="shared" si="56"/>
        <v>81.78586365537433</v>
      </c>
      <c r="AN70" s="172">
        <f t="shared" si="57"/>
        <v>88.63703811204968</v>
      </c>
      <c r="AO70" s="52">
        <f t="shared" si="58"/>
        <v>84.07871198568874</v>
      </c>
      <c r="AP70" s="172">
        <f t="shared" si="59"/>
        <v>88.63703811204968</v>
      </c>
      <c r="AQ70" s="172">
        <f t="shared" si="60"/>
        <v>88.63703811204968</v>
      </c>
      <c r="AR70" s="52">
        <f t="shared" si="61"/>
      </c>
      <c r="AS70" s="52">
        <f t="shared" si="62"/>
      </c>
      <c r="AT70" s="52">
        <f t="shared" si="63"/>
      </c>
      <c r="AU70" s="52">
        <f t="shared" si="64"/>
      </c>
      <c r="AV70" s="54">
        <f t="shared" si="65"/>
        <v>524.9710542156228</v>
      </c>
      <c r="AW70" s="13">
        <f>AVERAGE(AL70,AO70)</f>
        <v>88.63703811204968</v>
      </c>
    </row>
    <row r="71" spans="2:49" ht="15.75">
      <c r="B71" s="128"/>
      <c r="C71" s="129">
        <v>4</v>
      </c>
      <c r="D71" s="160" t="s">
        <v>239</v>
      </c>
      <c r="E71" s="160" t="s">
        <v>115</v>
      </c>
      <c r="F71" s="161" t="s">
        <v>71</v>
      </c>
      <c r="G71" s="123">
        <f t="shared" si="46"/>
        <v>515.6838601082063</v>
      </c>
      <c r="H71" s="119">
        <v>0.10196759259259258</v>
      </c>
      <c r="I71" s="120">
        <v>63.89330306469921</v>
      </c>
      <c r="J71" s="119">
        <v>0.06825231481481481</v>
      </c>
      <c r="K71" s="120">
        <v>66.32185857215535</v>
      </c>
      <c r="L71" s="119">
        <v>0.08234953703703704</v>
      </c>
      <c r="M71" s="175">
        <f t="shared" si="47"/>
        <v>83.1436740971945</v>
      </c>
      <c r="N71" s="119">
        <v>0.04138888888888889</v>
      </c>
      <c r="O71" s="120">
        <v>78.85906040268456</v>
      </c>
      <c r="P71" s="119">
        <v>0.08425925925925926</v>
      </c>
      <c r="Q71" s="120">
        <v>81.82692307692308</v>
      </c>
      <c r="R71" s="119">
        <v>0.05451388888888889</v>
      </c>
      <c r="S71" s="120">
        <v>86.85774946921444</v>
      </c>
      <c r="T71" s="119"/>
      <c r="U71" s="120"/>
      <c r="V71" s="119"/>
      <c r="W71" s="120"/>
      <c r="X71" s="119">
        <v>0.06528935185185185</v>
      </c>
      <c r="Y71" s="120">
        <v>100</v>
      </c>
      <c r="Z71" s="119">
        <v>0.09789351851851852</v>
      </c>
      <c r="AA71" s="120">
        <v>84.99645306218963</v>
      </c>
      <c r="AB71" s="123">
        <f t="shared" si="48"/>
        <v>645.8990217450608</v>
      </c>
      <c r="AD71" s="50">
        <f>LARGE($AL71:$AU71,1)</f>
        <v>100</v>
      </c>
      <c r="AE71" s="50">
        <f>SMALL($AL71:$AU71,1)</f>
        <v>63.89330306469921</v>
      </c>
      <c r="AF71" s="51">
        <f t="shared" si="49"/>
        <v>8</v>
      </c>
      <c r="AG71" s="52">
        <f t="shared" si="50"/>
        <v>63.89330306469921</v>
      </c>
      <c r="AH71" s="52">
        <f t="shared" si="51"/>
        <v>66.32185857215535</v>
      </c>
      <c r="AI71" s="52">
        <f t="shared" si="52"/>
        <v>0</v>
      </c>
      <c r="AJ71" s="52">
        <f t="shared" si="53"/>
        <v>0</v>
      </c>
      <c r="AK71" s="53">
        <f t="shared" si="54"/>
        <v>130.21516163685456</v>
      </c>
      <c r="AL71" s="52">
        <f t="shared" si="55"/>
        <v>63.89330306469921</v>
      </c>
      <c r="AM71" s="52">
        <f t="shared" si="56"/>
        <v>66.32185857215535</v>
      </c>
      <c r="AN71" s="172">
        <f t="shared" si="57"/>
        <v>83.1436740971945</v>
      </c>
      <c r="AO71" s="52">
        <f t="shared" si="58"/>
        <v>78.85906040268456</v>
      </c>
      <c r="AP71" s="52">
        <f t="shared" si="59"/>
        <v>81.82692307692308</v>
      </c>
      <c r="AQ71" s="52">
        <f t="shared" si="60"/>
        <v>86.85774946921444</v>
      </c>
      <c r="AR71" s="52">
        <f t="shared" si="61"/>
      </c>
      <c r="AS71" s="52">
        <f t="shared" si="62"/>
      </c>
      <c r="AT71" s="52">
        <f t="shared" si="63"/>
        <v>100</v>
      </c>
      <c r="AU71" s="52">
        <f t="shared" si="64"/>
        <v>84.99645306218963</v>
      </c>
      <c r="AV71" s="54">
        <f t="shared" si="65"/>
        <v>515.6838601082063</v>
      </c>
      <c r="AW71" s="13">
        <f>AVERAGE(AM71,AO71:AU71)</f>
        <v>83.1436740971945</v>
      </c>
    </row>
    <row r="72" spans="2:49" ht="15.75">
      <c r="B72" s="128"/>
      <c r="C72" s="129">
        <v>5</v>
      </c>
      <c r="D72" s="160" t="s">
        <v>112</v>
      </c>
      <c r="E72" s="160" t="s">
        <v>113</v>
      </c>
      <c r="F72" s="161" t="s">
        <v>71</v>
      </c>
      <c r="G72" s="131">
        <f t="shared" si="46"/>
        <v>400.0871368442487</v>
      </c>
      <c r="H72" s="119">
        <v>0.09574074074074074</v>
      </c>
      <c r="I72" s="120">
        <v>68.04883945841394</v>
      </c>
      <c r="J72" s="119">
        <v>0.059548611111111115</v>
      </c>
      <c r="K72" s="120">
        <v>76.01554907677355</v>
      </c>
      <c r="L72" s="119">
        <v>0.10270833333333333</v>
      </c>
      <c r="M72" s="175">
        <f t="shared" si="47"/>
        <v>66.68118947404145</v>
      </c>
      <c r="N72" s="119">
        <v>0.03418981481481482</v>
      </c>
      <c r="O72" s="120">
        <v>95.4637779282329</v>
      </c>
      <c r="P72" s="119">
        <v>0.08219907407407408</v>
      </c>
      <c r="Q72" s="120">
        <v>83.87778090678682</v>
      </c>
      <c r="R72" s="179" t="s">
        <v>40</v>
      </c>
      <c r="S72" s="180">
        <v>10</v>
      </c>
      <c r="T72" s="119"/>
      <c r="U72" s="120"/>
      <c r="V72" s="119"/>
      <c r="W72" s="120"/>
      <c r="X72" s="119"/>
      <c r="Y72" s="120"/>
      <c r="Z72" s="119"/>
      <c r="AA72" s="120"/>
      <c r="AB72" s="123">
        <f t="shared" si="48"/>
        <v>400.0871368442487</v>
      </c>
      <c r="AD72" s="50">
        <f>LARGE($AL72:$AU72,1)</f>
        <v>95.4637779282329</v>
      </c>
      <c r="AE72" s="50">
        <f>SMALL($AL72:$AU72,1)</f>
        <v>10</v>
      </c>
      <c r="AF72" s="51">
        <f t="shared" si="49"/>
        <v>6</v>
      </c>
      <c r="AG72" s="52">
        <f t="shared" si="50"/>
        <v>0</v>
      </c>
      <c r="AH72" s="52">
        <f t="shared" si="51"/>
        <v>0</v>
      </c>
      <c r="AI72" s="52">
        <f t="shared" si="52"/>
        <v>0</v>
      </c>
      <c r="AJ72" s="52">
        <f t="shared" si="53"/>
        <v>0</v>
      </c>
      <c r="AK72" s="53">
        <f t="shared" si="54"/>
        <v>0</v>
      </c>
      <c r="AL72" s="52">
        <f t="shared" si="55"/>
        <v>68.04883945841394</v>
      </c>
      <c r="AM72" s="52">
        <f t="shared" si="56"/>
        <v>76.01554907677355</v>
      </c>
      <c r="AN72" s="172">
        <f t="shared" si="57"/>
        <v>66.68118947404145</v>
      </c>
      <c r="AO72" s="52">
        <f t="shared" si="58"/>
        <v>95.4637779282329</v>
      </c>
      <c r="AP72" s="52">
        <f t="shared" si="59"/>
        <v>83.87778090678682</v>
      </c>
      <c r="AQ72" s="52">
        <f t="shared" si="60"/>
        <v>10</v>
      </c>
      <c r="AR72" s="52">
        <f t="shared" si="61"/>
      </c>
      <c r="AS72" s="52">
        <f t="shared" si="62"/>
      </c>
      <c r="AT72" s="52">
        <f t="shared" si="63"/>
      </c>
      <c r="AU72" s="52">
        <f t="shared" si="64"/>
      </c>
      <c r="AV72" s="54">
        <f t="shared" si="65"/>
        <v>400.0871368442487</v>
      </c>
      <c r="AW72" s="13">
        <f>AVERAGE(AL72:AM72,AO72:AU72)</f>
        <v>66.68118947404145</v>
      </c>
    </row>
    <row r="73" spans="2:49" ht="15.75">
      <c r="B73" s="128"/>
      <c r="C73" s="129">
        <v>6</v>
      </c>
      <c r="D73" s="160" t="s">
        <v>237</v>
      </c>
      <c r="E73" s="160" t="s">
        <v>238</v>
      </c>
      <c r="F73" s="161" t="s">
        <v>26</v>
      </c>
      <c r="G73" s="123">
        <f t="shared" si="46"/>
        <v>365.372381654001</v>
      </c>
      <c r="H73" s="119"/>
      <c r="I73" s="120"/>
      <c r="J73" s="119"/>
      <c r="K73" s="120"/>
      <c r="L73" s="119">
        <v>0.09917824074074073</v>
      </c>
      <c r="M73" s="175">
        <f t="shared" si="47"/>
        <v>60.895396942333505</v>
      </c>
      <c r="N73" s="119">
        <v>0.05497685185185185</v>
      </c>
      <c r="O73" s="120">
        <v>59.36842105263158</v>
      </c>
      <c r="P73" s="119">
        <v>0.08374999999999999</v>
      </c>
      <c r="Q73" s="120">
        <v>82.32448866777227</v>
      </c>
      <c r="R73" s="119">
        <v>0.06489583333333333</v>
      </c>
      <c r="S73" s="120">
        <v>72.96236846798645</v>
      </c>
      <c r="T73" s="119"/>
      <c r="U73" s="120"/>
      <c r="V73" s="119"/>
      <c r="W73" s="120"/>
      <c r="X73" s="119">
        <v>0.08179398148148148</v>
      </c>
      <c r="Y73" s="120">
        <v>79.8217065232772</v>
      </c>
      <c r="Z73" s="194">
        <v>0.035069444444444445</v>
      </c>
      <c r="AA73" s="180">
        <v>10</v>
      </c>
      <c r="AB73" s="123">
        <f t="shared" si="48"/>
        <v>365.372381654001</v>
      </c>
      <c r="AD73" s="50">
        <f aca="true" t="shared" si="66" ref="AD73:AD83">LARGE($AN73:$AU73,1)</f>
        <v>82.32448866777227</v>
      </c>
      <c r="AE73" s="50">
        <f aca="true" t="shared" si="67" ref="AE73:AE83">SMALL($AN73:$AU73,1)</f>
        <v>10</v>
      </c>
      <c r="AF73" s="51">
        <f t="shared" si="49"/>
        <v>6</v>
      </c>
      <c r="AG73" s="52">
        <f t="shared" si="50"/>
        <v>0</v>
      </c>
      <c r="AH73" s="52">
        <f t="shared" si="51"/>
        <v>0</v>
      </c>
      <c r="AI73" s="52">
        <f t="shared" si="52"/>
        <v>0</v>
      </c>
      <c r="AJ73" s="52">
        <f t="shared" si="53"/>
        <v>0</v>
      </c>
      <c r="AK73" s="53">
        <f t="shared" si="54"/>
        <v>0</v>
      </c>
      <c r="AL73" s="52">
        <f t="shared" si="55"/>
      </c>
      <c r="AM73" s="52">
        <f t="shared" si="56"/>
      </c>
      <c r="AN73" s="172">
        <f t="shared" si="57"/>
        <v>60.895396942333505</v>
      </c>
      <c r="AO73" s="52">
        <f t="shared" si="58"/>
        <v>59.36842105263158</v>
      </c>
      <c r="AP73" s="52">
        <f t="shared" si="59"/>
        <v>82.32448866777227</v>
      </c>
      <c r="AQ73" s="52">
        <f t="shared" si="60"/>
        <v>72.96236846798645</v>
      </c>
      <c r="AR73" s="52">
        <f t="shared" si="61"/>
      </c>
      <c r="AS73" s="52">
        <f t="shared" si="62"/>
      </c>
      <c r="AT73" s="52">
        <f t="shared" si="63"/>
        <v>79.8217065232772</v>
      </c>
      <c r="AU73" s="52">
        <f t="shared" si="64"/>
        <v>10</v>
      </c>
      <c r="AV73" s="54">
        <f t="shared" si="65"/>
        <v>365.372381654001</v>
      </c>
      <c r="AW73" s="13">
        <f>AVERAGE(AL73:AM73,AO73:AU73)</f>
        <v>60.895396942333505</v>
      </c>
    </row>
    <row r="74" spans="2:49" ht="15.75">
      <c r="B74" s="128"/>
      <c r="C74" s="129">
        <v>7</v>
      </c>
      <c r="D74" s="160" t="s">
        <v>353</v>
      </c>
      <c r="E74" s="160" t="s">
        <v>354</v>
      </c>
      <c r="F74" s="161" t="s">
        <v>22</v>
      </c>
      <c r="G74" s="123">
        <f t="shared" si="46"/>
        <v>330.723347274462</v>
      </c>
      <c r="H74" s="119"/>
      <c r="I74" s="120"/>
      <c r="J74" s="119"/>
      <c r="K74" s="120"/>
      <c r="L74" s="119">
        <v>0.1310300925925926</v>
      </c>
      <c r="M74" s="175">
        <f t="shared" si="47"/>
        <v>66.14466945489241</v>
      </c>
      <c r="N74" s="119"/>
      <c r="O74" s="120"/>
      <c r="P74" s="119">
        <v>0.09950231481481482</v>
      </c>
      <c r="Q74" s="120">
        <v>69.2916133534954</v>
      </c>
      <c r="R74" s="179" t="s">
        <v>40</v>
      </c>
      <c r="S74" s="180">
        <v>10</v>
      </c>
      <c r="T74" s="119"/>
      <c r="U74" s="120"/>
      <c r="V74" s="119"/>
      <c r="W74" s="120"/>
      <c r="X74" s="119">
        <v>0.08204861111111111</v>
      </c>
      <c r="Y74" s="120">
        <v>85.2870644660742</v>
      </c>
      <c r="Z74" s="119">
        <v>0.13804398148148148</v>
      </c>
      <c r="AA74" s="120">
        <v>100</v>
      </c>
      <c r="AB74" s="123">
        <f t="shared" si="48"/>
        <v>330.723347274462</v>
      </c>
      <c r="AD74" s="50">
        <f t="shared" si="66"/>
        <v>100</v>
      </c>
      <c r="AE74" s="50">
        <f t="shared" si="67"/>
        <v>10</v>
      </c>
      <c r="AF74" s="51">
        <f t="shared" si="49"/>
        <v>5</v>
      </c>
      <c r="AG74" s="52">
        <f t="shared" si="50"/>
        <v>0</v>
      </c>
      <c r="AH74" s="52">
        <f t="shared" si="51"/>
        <v>0</v>
      </c>
      <c r="AI74" s="52">
        <f t="shared" si="52"/>
        <v>0</v>
      </c>
      <c r="AJ74" s="52">
        <f t="shared" si="53"/>
        <v>0</v>
      </c>
      <c r="AK74" s="53">
        <f t="shared" si="54"/>
        <v>0</v>
      </c>
      <c r="AL74" s="52">
        <f t="shared" si="55"/>
      </c>
      <c r="AM74" s="52">
        <f t="shared" si="56"/>
      </c>
      <c r="AN74" s="172">
        <f t="shared" si="57"/>
        <v>66.14466945489241</v>
      </c>
      <c r="AO74" s="52">
        <f t="shared" si="58"/>
      </c>
      <c r="AP74" s="52">
        <f t="shared" si="59"/>
        <v>69.2916133534954</v>
      </c>
      <c r="AQ74" s="52">
        <f t="shared" si="60"/>
        <v>10</v>
      </c>
      <c r="AR74" s="52">
        <f t="shared" si="61"/>
      </c>
      <c r="AS74" s="52">
        <f t="shared" si="62"/>
      </c>
      <c r="AT74" s="52">
        <f t="shared" si="63"/>
        <v>85.2870644660742</v>
      </c>
      <c r="AU74" s="52">
        <f t="shared" si="64"/>
        <v>100</v>
      </c>
      <c r="AV74" s="54">
        <f t="shared" si="65"/>
        <v>330.723347274462</v>
      </c>
      <c r="AW74" s="13">
        <f>AVERAGE(AL74:AM74,AO74:AU74)</f>
        <v>66.14466945489241</v>
      </c>
    </row>
    <row r="75" spans="2:49" ht="15.75">
      <c r="B75" s="128"/>
      <c r="C75" s="129">
        <v>8</v>
      </c>
      <c r="D75" s="160" t="s">
        <v>403</v>
      </c>
      <c r="E75" s="160" t="s">
        <v>404</v>
      </c>
      <c r="F75" s="161" t="s">
        <v>48</v>
      </c>
      <c r="G75" s="123">
        <f t="shared" si="46"/>
        <v>302.8577355123252</v>
      </c>
      <c r="H75" s="119"/>
      <c r="I75" s="120"/>
      <c r="J75" s="119"/>
      <c r="K75" s="120"/>
      <c r="L75" s="119"/>
      <c r="M75" s="175"/>
      <c r="N75" s="119"/>
      <c r="O75" s="120"/>
      <c r="P75" s="119"/>
      <c r="Q75" s="120"/>
      <c r="R75" s="119"/>
      <c r="S75" s="120"/>
      <c r="T75" s="119">
        <v>0.061875000000000006</v>
      </c>
      <c r="U75" s="120">
        <v>92.33071455293678</v>
      </c>
      <c r="V75" s="119">
        <v>0.09637731481481482</v>
      </c>
      <c r="W75" s="120">
        <v>69.11252551939472</v>
      </c>
      <c r="X75" s="119">
        <v>0.08909722222222222</v>
      </c>
      <c r="Y75" s="120">
        <v>73.27877370745648</v>
      </c>
      <c r="Z75" s="119">
        <v>0.12211805555555555</v>
      </c>
      <c r="AA75" s="120">
        <v>68.1357217325372</v>
      </c>
      <c r="AB75" s="123">
        <f t="shared" si="48"/>
        <v>302.8577355123252</v>
      </c>
      <c r="AD75" s="50">
        <f t="shared" si="66"/>
        <v>92.33071455293678</v>
      </c>
      <c r="AE75" s="50">
        <f t="shared" si="67"/>
        <v>68.1357217325372</v>
      </c>
      <c r="AF75" s="51">
        <f t="shared" si="49"/>
        <v>4</v>
      </c>
      <c r="AG75" s="52">
        <f t="shared" si="50"/>
        <v>0</v>
      </c>
      <c r="AH75" s="52">
        <f t="shared" si="51"/>
        <v>0</v>
      </c>
      <c r="AI75" s="52">
        <f t="shared" si="52"/>
        <v>0</v>
      </c>
      <c r="AJ75" s="52">
        <f t="shared" si="53"/>
        <v>0</v>
      </c>
      <c r="AK75" s="53">
        <f t="shared" si="54"/>
        <v>0</v>
      </c>
      <c r="AL75" s="52">
        <f t="shared" si="55"/>
      </c>
      <c r="AM75" s="52">
        <f t="shared" si="56"/>
      </c>
      <c r="AN75" s="172">
        <f t="shared" si="57"/>
      </c>
      <c r="AO75" s="52">
        <f t="shared" si="58"/>
      </c>
      <c r="AP75" s="52">
        <f t="shared" si="59"/>
      </c>
      <c r="AQ75" s="52">
        <f t="shared" si="60"/>
      </c>
      <c r="AR75" s="52">
        <f t="shared" si="61"/>
        <v>92.33071455293678</v>
      </c>
      <c r="AS75" s="52">
        <f t="shared" si="62"/>
        <v>69.11252551939472</v>
      </c>
      <c r="AT75" s="52">
        <f t="shared" si="63"/>
        <v>73.27877370745648</v>
      </c>
      <c r="AU75" s="52">
        <f t="shared" si="64"/>
        <v>68.1357217325372</v>
      </c>
      <c r="AV75" s="54">
        <f t="shared" si="65"/>
        <v>302.8577355123252</v>
      </c>
      <c r="AW75" s="13">
        <f>AVERAGE(AL75:AM75,AO75:AU75)</f>
        <v>75.7144338780813</v>
      </c>
    </row>
    <row r="76" spans="2:49" ht="15.75">
      <c r="B76" s="128"/>
      <c r="C76" s="129">
        <v>9</v>
      </c>
      <c r="D76" s="160" t="s">
        <v>233</v>
      </c>
      <c r="E76" s="160" t="s">
        <v>234</v>
      </c>
      <c r="F76" s="161" t="s">
        <v>71</v>
      </c>
      <c r="G76" s="123">
        <f t="shared" si="46"/>
        <v>262.5698324022347</v>
      </c>
      <c r="H76" s="119"/>
      <c r="I76" s="120"/>
      <c r="J76" s="119"/>
      <c r="K76" s="120"/>
      <c r="L76" s="119">
        <v>0.11159722222222222</v>
      </c>
      <c r="M76" s="175">
        <f>AW76</f>
        <v>65.64245810055867</v>
      </c>
      <c r="N76" s="119">
        <v>0.04972222222222222</v>
      </c>
      <c r="O76" s="120">
        <v>65.64245810055867</v>
      </c>
      <c r="P76" s="176" t="s">
        <v>310</v>
      </c>
      <c r="Q76" s="175">
        <f>AW76</f>
        <v>65.64245810055867</v>
      </c>
      <c r="R76" s="176" t="s">
        <v>310</v>
      </c>
      <c r="S76" s="175">
        <f>AW76</f>
        <v>65.64245810055867</v>
      </c>
      <c r="T76" s="119"/>
      <c r="U76" s="120"/>
      <c r="V76" s="119"/>
      <c r="W76" s="120"/>
      <c r="X76" s="119"/>
      <c r="Y76" s="120"/>
      <c r="Z76" s="119"/>
      <c r="AA76" s="120"/>
      <c r="AB76" s="123">
        <f t="shared" si="48"/>
        <v>262.5698324022347</v>
      </c>
      <c r="AD76" s="50">
        <f t="shared" si="66"/>
        <v>65.64245810055867</v>
      </c>
      <c r="AE76" s="50">
        <f t="shared" si="67"/>
        <v>65.64245810055867</v>
      </c>
      <c r="AF76" s="51">
        <f t="shared" si="49"/>
        <v>4</v>
      </c>
      <c r="AG76" s="52">
        <f t="shared" si="50"/>
        <v>0</v>
      </c>
      <c r="AH76" s="52">
        <f t="shared" si="51"/>
        <v>0</v>
      </c>
      <c r="AI76" s="52">
        <f t="shared" si="52"/>
        <v>0</v>
      </c>
      <c r="AJ76" s="52">
        <f t="shared" si="53"/>
        <v>0</v>
      </c>
      <c r="AK76" s="53">
        <f t="shared" si="54"/>
        <v>0</v>
      </c>
      <c r="AL76" s="52">
        <f t="shared" si="55"/>
      </c>
      <c r="AM76" s="52">
        <f t="shared" si="56"/>
      </c>
      <c r="AN76" s="172">
        <f t="shared" si="57"/>
        <v>65.64245810055867</v>
      </c>
      <c r="AO76" s="52">
        <f t="shared" si="58"/>
        <v>65.64245810055867</v>
      </c>
      <c r="AP76" s="172">
        <f t="shared" si="59"/>
        <v>65.64245810055867</v>
      </c>
      <c r="AQ76" s="172">
        <f t="shared" si="60"/>
        <v>65.64245810055867</v>
      </c>
      <c r="AR76" s="52">
        <f t="shared" si="61"/>
      </c>
      <c r="AS76" s="52">
        <f t="shared" si="62"/>
      </c>
      <c r="AT76" s="52">
        <f t="shared" si="63"/>
      </c>
      <c r="AU76" s="52">
        <f t="shared" si="64"/>
      </c>
      <c r="AV76" s="54">
        <f t="shared" si="65"/>
        <v>262.5698324022347</v>
      </c>
      <c r="AW76" s="13">
        <f>AVERAGE(AL76:AM76,AO76,AR76:AU76)</f>
        <v>65.64245810055867</v>
      </c>
    </row>
    <row r="77" spans="2:49" ht="15.75">
      <c r="B77" s="128"/>
      <c r="C77" s="129">
        <v>10</v>
      </c>
      <c r="D77" s="160" t="s">
        <v>287</v>
      </c>
      <c r="E77" s="160" t="s">
        <v>288</v>
      </c>
      <c r="F77" s="161" t="s">
        <v>232</v>
      </c>
      <c r="G77" s="123">
        <f t="shared" si="46"/>
        <v>234.9411231713546</v>
      </c>
      <c r="H77" s="119"/>
      <c r="I77" s="120"/>
      <c r="J77" s="119"/>
      <c r="K77" s="120"/>
      <c r="L77" s="119">
        <v>0.09280092592592593</v>
      </c>
      <c r="M77" s="175">
        <f>AW77</f>
        <v>58.73528079283866</v>
      </c>
      <c r="N77" s="119">
        <v>0.04678240740740741</v>
      </c>
      <c r="O77" s="120">
        <v>69.76744186046511</v>
      </c>
      <c r="P77" s="119">
        <v>0.07149305555555556</v>
      </c>
      <c r="Q77" s="120">
        <v>96.43840051805084</v>
      </c>
      <c r="R77" s="179" t="s">
        <v>40</v>
      </c>
      <c r="S77" s="180">
        <v>10</v>
      </c>
      <c r="T77" s="119"/>
      <c r="U77" s="120"/>
      <c r="V77" s="119"/>
      <c r="W77" s="120"/>
      <c r="X77" s="119"/>
      <c r="Y77" s="120"/>
      <c r="Z77" s="119"/>
      <c r="AA77" s="120"/>
      <c r="AB77" s="123">
        <f t="shared" si="48"/>
        <v>234.9411231713546</v>
      </c>
      <c r="AD77" s="50">
        <f t="shared" si="66"/>
        <v>96.43840051805084</v>
      </c>
      <c r="AE77" s="50">
        <f t="shared" si="67"/>
        <v>10</v>
      </c>
      <c r="AF77" s="51">
        <f t="shared" si="49"/>
        <v>4</v>
      </c>
      <c r="AG77" s="52">
        <f t="shared" si="50"/>
        <v>0</v>
      </c>
      <c r="AH77" s="52">
        <f t="shared" si="51"/>
        <v>0</v>
      </c>
      <c r="AI77" s="52">
        <f t="shared" si="52"/>
        <v>0</v>
      </c>
      <c r="AJ77" s="52">
        <f t="shared" si="53"/>
        <v>0</v>
      </c>
      <c r="AK77" s="53">
        <f t="shared" si="54"/>
        <v>0</v>
      </c>
      <c r="AL77" s="52">
        <f t="shared" si="55"/>
      </c>
      <c r="AM77" s="52">
        <f t="shared" si="56"/>
      </c>
      <c r="AN77" s="172">
        <f t="shared" si="57"/>
        <v>58.73528079283866</v>
      </c>
      <c r="AO77" s="52">
        <f t="shared" si="58"/>
        <v>69.76744186046511</v>
      </c>
      <c r="AP77" s="52">
        <f t="shared" si="59"/>
        <v>96.43840051805084</v>
      </c>
      <c r="AQ77" s="52">
        <f t="shared" si="60"/>
        <v>10</v>
      </c>
      <c r="AR77" s="52">
        <f t="shared" si="61"/>
      </c>
      <c r="AS77" s="52">
        <f t="shared" si="62"/>
      </c>
      <c r="AT77" s="52">
        <f t="shared" si="63"/>
      </c>
      <c r="AU77" s="52">
        <f t="shared" si="64"/>
      </c>
      <c r="AV77" s="54">
        <f t="shared" si="65"/>
        <v>234.9411231713546</v>
      </c>
      <c r="AW77" s="13">
        <f aca="true" t="shared" si="68" ref="AW77:AW83">AVERAGE(AL77:AM77,AO77:AU77)</f>
        <v>58.73528079283866</v>
      </c>
    </row>
    <row r="78" spans="2:49" ht="15.75">
      <c r="B78" s="128"/>
      <c r="C78" s="129">
        <v>11</v>
      </c>
      <c r="D78" s="160" t="s">
        <v>433</v>
      </c>
      <c r="E78" s="160" t="s">
        <v>434</v>
      </c>
      <c r="F78" s="161" t="s">
        <v>435</v>
      </c>
      <c r="G78" s="123">
        <f t="shared" si="46"/>
        <v>197.8490893321769</v>
      </c>
      <c r="H78" s="119"/>
      <c r="I78" s="120"/>
      <c r="J78" s="119"/>
      <c r="K78" s="120"/>
      <c r="L78" s="119"/>
      <c r="M78" s="175"/>
      <c r="N78" s="119"/>
      <c r="O78" s="120"/>
      <c r="P78" s="119"/>
      <c r="Q78" s="120"/>
      <c r="R78" s="119"/>
      <c r="S78" s="120"/>
      <c r="T78" s="119"/>
      <c r="U78" s="120"/>
      <c r="V78" s="119"/>
      <c r="W78" s="120"/>
      <c r="X78" s="119">
        <v>0.06672453703703704</v>
      </c>
      <c r="Y78" s="120">
        <v>97.84908933217692</v>
      </c>
      <c r="Z78" s="119">
        <v>0.08320601851851851</v>
      </c>
      <c r="AA78" s="120">
        <v>100</v>
      </c>
      <c r="AB78" s="123">
        <f t="shared" si="48"/>
        <v>197.8490893321769</v>
      </c>
      <c r="AD78" s="50">
        <f t="shared" si="66"/>
        <v>100</v>
      </c>
      <c r="AE78" s="50">
        <f t="shared" si="67"/>
        <v>97.84908933217692</v>
      </c>
      <c r="AF78" s="51">
        <f t="shared" si="49"/>
        <v>2</v>
      </c>
      <c r="AG78" s="52">
        <f t="shared" si="50"/>
        <v>0</v>
      </c>
      <c r="AH78" s="52">
        <f t="shared" si="51"/>
        <v>0</v>
      </c>
      <c r="AI78" s="52">
        <f t="shared" si="52"/>
        <v>0</v>
      </c>
      <c r="AJ78" s="52">
        <f t="shared" si="53"/>
        <v>0</v>
      </c>
      <c r="AK78" s="53">
        <f t="shared" si="54"/>
        <v>0</v>
      </c>
      <c r="AL78" s="52">
        <f t="shared" si="55"/>
      </c>
      <c r="AM78" s="52">
        <f t="shared" si="56"/>
      </c>
      <c r="AN78" s="172">
        <f t="shared" si="57"/>
      </c>
      <c r="AO78" s="52">
        <f t="shared" si="58"/>
      </c>
      <c r="AP78" s="52">
        <f t="shared" si="59"/>
      </c>
      <c r="AQ78" s="52">
        <f t="shared" si="60"/>
      </c>
      <c r="AR78" s="52">
        <f t="shared" si="61"/>
      </c>
      <c r="AS78" s="52">
        <f t="shared" si="62"/>
      </c>
      <c r="AT78" s="52">
        <f t="shared" si="63"/>
        <v>97.84908933217692</v>
      </c>
      <c r="AU78" s="52">
        <f t="shared" si="64"/>
        <v>100</v>
      </c>
      <c r="AV78" s="54">
        <f t="shared" si="65"/>
        <v>197.8490893321769</v>
      </c>
      <c r="AW78" s="13">
        <f t="shared" si="68"/>
        <v>98.92454466608845</v>
      </c>
    </row>
    <row r="79" spans="2:49" ht="15.75">
      <c r="B79" s="128"/>
      <c r="C79" s="129">
        <v>12</v>
      </c>
      <c r="D79" s="160" t="s">
        <v>430</v>
      </c>
      <c r="E79" s="160" t="s">
        <v>431</v>
      </c>
      <c r="F79" s="161" t="s">
        <v>432</v>
      </c>
      <c r="G79" s="123">
        <f t="shared" si="46"/>
        <v>131.7204377404607</v>
      </c>
      <c r="H79" s="119"/>
      <c r="I79" s="120"/>
      <c r="J79" s="119"/>
      <c r="K79" s="120"/>
      <c r="L79" s="119"/>
      <c r="M79" s="175"/>
      <c r="N79" s="119"/>
      <c r="O79" s="120"/>
      <c r="P79" s="119"/>
      <c r="Q79" s="120"/>
      <c r="R79" s="119"/>
      <c r="S79" s="120"/>
      <c r="T79" s="119"/>
      <c r="U79" s="120"/>
      <c r="V79" s="119"/>
      <c r="W79" s="120"/>
      <c r="X79" s="119">
        <v>0.10725694444444445</v>
      </c>
      <c r="Y79" s="120">
        <v>60.87191108233516</v>
      </c>
      <c r="Z79" s="119">
        <v>0.11744212962962963</v>
      </c>
      <c r="AA79" s="120">
        <v>70.84852665812555</v>
      </c>
      <c r="AB79" s="123">
        <f t="shared" si="48"/>
        <v>131.7204377404607</v>
      </c>
      <c r="AD79" s="50">
        <f t="shared" si="66"/>
        <v>70.84852665812555</v>
      </c>
      <c r="AE79" s="50">
        <f t="shared" si="67"/>
        <v>60.87191108233516</v>
      </c>
      <c r="AF79" s="51">
        <f t="shared" si="49"/>
        <v>2</v>
      </c>
      <c r="AG79" s="52">
        <f t="shared" si="50"/>
        <v>0</v>
      </c>
      <c r="AH79" s="52">
        <f t="shared" si="51"/>
        <v>0</v>
      </c>
      <c r="AI79" s="52">
        <f t="shared" si="52"/>
        <v>0</v>
      </c>
      <c r="AJ79" s="52">
        <f t="shared" si="53"/>
        <v>0</v>
      </c>
      <c r="AK79" s="53">
        <f t="shared" si="54"/>
        <v>0</v>
      </c>
      <c r="AL79" s="52">
        <f t="shared" si="55"/>
      </c>
      <c r="AM79" s="52">
        <f t="shared" si="56"/>
      </c>
      <c r="AN79" s="172">
        <f t="shared" si="57"/>
      </c>
      <c r="AO79" s="52">
        <f t="shared" si="58"/>
      </c>
      <c r="AP79" s="52">
        <f t="shared" si="59"/>
      </c>
      <c r="AQ79" s="52">
        <f t="shared" si="60"/>
      </c>
      <c r="AR79" s="52">
        <f t="shared" si="61"/>
      </c>
      <c r="AS79" s="52">
        <f t="shared" si="62"/>
      </c>
      <c r="AT79" s="52">
        <f t="shared" si="63"/>
        <v>60.87191108233516</v>
      </c>
      <c r="AU79" s="52">
        <f t="shared" si="64"/>
        <v>70.84852665812555</v>
      </c>
      <c r="AV79" s="54">
        <f t="shared" si="65"/>
        <v>131.7204377404607</v>
      </c>
      <c r="AW79" s="13">
        <f t="shared" si="68"/>
        <v>65.86021887023036</v>
      </c>
    </row>
    <row r="80" spans="2:49" ht="15.75">
      <c r="B80" s="128"/>
      <c r="C80" s="129">
        <v>13</v>
      </c>
      <c r="D80" s="160" t="s">
        <v>405</v>
      </c>
      <c r="E80" s="160" t="s">
        <v>406</v>
      </c>
      <c r="F80" s="161" t="s">
        <v>412</v>
      </c>
      <c r="G80" s="123">
        <f t="shared" si="46"/>
        <v>128.08968846005325</v>
      </c>
      <c r="H80" s="119"/>
      <c r="I80" s="120"/>
      <c r="J80" s="119"/>
      <c r="K80" s="120"/>
      <c r="L80" s="119"/>
      <c r="M80" s="175"/>
      <c r="N80" s="119"/>
      <c r="O80" s="120"/>
      <c r="P80" s="119"/>
      <c r="Q80" s="120"/>
      <c r="R80" s="119"/>
      <c r="S80" s="120"/>
      <c r="T80" s="119">
        <v>0.08599537037037037</v>
      </c>
      <c r="U80" s="120">
        <v>66.43337819650067</v>
      </c>
      <c r="V80" s="119">
        <v>0.10803240740740742</v>
      </c>
      <c r="W80" s="120">
        <v>61.65631026355259</v>
      </c>
      <c r="X80" s="119"/>
      <c r="Y80" s="120"/>
      <c r="Z80" s="119"/>
      <c r="AA80" s="120"/>
      <c r="AB80" s="123">
        <f t="shared" si="48"/>
        <v>128.08968846005325</v>
      </c>
      <c r="AD80" s="50">
        <f t="shared" si="66"/>
        <v>66.43337819650067</v>
      </c>
      <c r="AE80" s="50">
        <f t="shared" si="67"/>
        <v>61.65631026355259</v>
      </c>
      <c r="AF80" s="51">
        <f t="shared" si="49"/>
        <v>2</v>
      </c>
      <c r="AG80" s="52">
        <f t="shared" si="50"/>
        <v>0</v>
      </c>
      <c r="AH80" s="52">
        <f t="shared" si="51"/>
        <v>0</v>
      </c>
      <c r="AI80" s="52">
        <f t="shared" si="52"/>
        <v>0</v>
      </c>
      <c r="AJ80" s="52">
        <f t="shared" si="53"/>
        <v>0</v>
      </c>
      <c r="AK80" s="53">
        <f t="shared" si="54"/>
        <v>0</v>
      </c>
      <c r="AL80" s="52">
        <f t="shared" si="55"/>
      </c>
      <c r="AM80" s="52">
        <f t="shared" si="56"/>
      </c>
      <c r="AN80" s="172">
        <f t="shared" si="57"/>
      </c>
      <c r="AO80" s="52">
        <f t="shared" si="58"/>
      </c>
      <c r="AP80" s="52">
        <f t="shared" si="59"/>
      </c>
      <c r="AQ80" s="52">
        <f t="shared" si="60"/>
      </c>
      <c r="AR80" s="52">
        <f t="shared" si="61"/>
        <v>66.43337819650067</v>
      </c>
      <c r="AS80" s="52">
        <f t="shared" si="62"/>
        <v>61.65631026355259</v>
      </c>
      <c r="AT80" s="52">
        <f t="shared" si="63"/>
      </c>
      <c r="AU80" s="52">
        <f t="shared" si="64"/>
      </c>
      <c r="AV80" s="54">
        <f t="shared" si="65"/>
        <v>128.08968846005325</v>
      </c>
      <c r="AW80" s="13">
        <f t="shared" si="68"/>
        <v>64.04484423002663</v>
      </c>
    </row>
    <row r="81" spans="2:49" ht="15.75">
      <c r="B81" s="128"/>
      <c r="C81" s="129">
        <v>14</v>
      </c>
      <c r="D81" s="160" t="s">
        <v>486</v>
      </c>
      <c r="E81" s="160" t="s">
        <v>487</v>
      </c>
      <c r="F81" s="161" t="s">
        <v>435</v>
      </c>
      <c r="G81" s="123">
        <f t="shared" si="46"/>
        <v>82.88942695722356</v>
      </c>
      <c r="H81" s="119"/>
      <c r="I81" s="120"/>
      <c r="J81" s="119"/>
      <c r="K81" s="120"/>
      <c r="L81" s="119"/>
      <c r="M81" s="175"/>
      <c r="N81" s="119"/>
      <c r="O81" s="120"/>
      <c r="P81" s="119"/>
      <c r="Q81" s="120"/>
      <c r="R81" s="119"/>
      <c r="S81" s="120"/>
      <c r="T81" s="119"/>
      <c r="U81" s="120"/>
      <c r="V81" s="119"/>
      <c r="W81" s="120"/>
      <c r="X81" s="119"/>
      <c r="Y81" s="120"/>
      <c r="Z81" s="119">
        <v>0.10038194444444444</v>
      </c>
      <c r="AA81" s="120">
        <v>82.88942695722356</v>
      </c>
      <c r="AB81" s="123">
        <f t="shared" si="48"/>
        <v>82.88942695722356</v>
      </c>
      <c r="AD81" s="50">
        <f t="shared" si="66"/>
        <v>82.88942695722356</v>
      </c>
      <c r="AE81" s="50">
        <f t="shared" si="67"/>
        <v>82.88942695722356</v>
      </c>
      <c r="AF81" s="51">
        <f t="shared" si="49"/>
        <v>1</v>
      </c>
      <c r="AG81" s="52">
        <f t="shared" si="50"/>
        <v>0</v>
      </c>
      <c r="AH81" s="52">
        <f t="shared" si="51"/>
        <v>0</v>
      </c>
      <c r="AI81" s="52">
        <f t="shared" si="52"/>
        <v>0</v>
      </c>
      <c r="AJ81" s="52">
        <f t="shared" si="53"/>
        <v>0</v>
      </c>
      <c r="AK81" s="53">
        <f t="shared" si="54"/>
        <v>0</v>
      </c>
      <c r="AL81" s="52">
        <f t="shared" si="55"/>
      </c>
      <c r="AM81" s="52">
        <f t="shared" si="56"/>
      </c>
      <c r="AN81" s="172">
        <f t="shared" si="57"/>
      </c>
      <c r="AO81" s="52">
        <f t="shared" si="58"/>
      </c>
      <c r="AP81" s="52">
        <f t="shared" si="59"/>
      </c>
      <c r="AQ81" s="52">
        <f t="shared" si="60"/>
      </c>
      <c r="AR81" s="52">
        <f t="shared" si="61"/>
      </c>
      <c r="AS81" s="52">
        <f t="shared" si="62"/>
      </c>
      <c r="AT81" s="52">
        <f t="shared" si="63"/>
      </c>
      <c r="AU81" s="52">
        <f t="shared" si="64"/>
        <v>82.88942695722356</v>
      </c>
      <c r="AV81" s="54">
        <f t="shared" si="65"/>
        <v>82.88942695722356</v>
      </c>
      <c r="AW81" s="13">
        <f t="shared" si="68"/>
        <v>82.88942695722356</v>
      </c>
    </row>
    <row r="82" spans="2:49" ht="15.75">
      <c r="B82" s="128"/>
      <c r="C82" s="129">
        <v>15</v>
      </c>
      <c r="D82" s="160" t="s">
        <v>297</v>
      </c>
      <c r="E82" s="160" t="s">
        <v>298</v>
      </c>
      <c r="F82" s="161" t="s">
        <v>208</v>
      </c>
      <c r="G82" s="123">
        <f t="shared" si="46"/>
        <v>66.05762473647225</v>
      </c>
      <c r="H82" s="119"/>
      <c r="I82" s="120"/>
      <c r="J82" s="119"/>
      <c r="K82" s="120"/>
      <c r="L82" s="119"/>
      <c r="M82" s="175"/>
      <c r="N82" s="119">
        <v>0.04940972222222222</v>
      </c>
      <c r="O82" s="120">
        <v>66.05762473647225</v>
      </c>
      <c r="P82" s="119"/>
      <c r="Q82" s="120"/>
      <c r="R82" s="119"/>
      <c r="S82" s="120"/>
      <c r="T82" s="119"/>
      <c r="U82" s="120"/>
      <c r="V82" s="119"/>
      <c r="W82" s="120"/>
      <c r="X82" s="119"/>
      <c r="Y82" s="120"/>
      <c r="Z82" s="119"/>
      <c r="AA82" s="120"/>
      <c r="AB82" s="123">
        <f t="shared" si="48"/>
        <v>66.05762473647225</v>
      </c>
      <c r="AD82" s="50">
        <f t="shared" si="66"/>
        <v>66.05762473647225</v>
      </c>
      <c r="AE82" s="50">
        <f t="shared" si="67"/>
        <v>66.05762473647225</v>
      </c>
      <c r="AF82" s="51">
        <f t="shared" si="49"/>
        <v>1</v>
      </c>
      <c r="AG82" s="52">
        <f t="shared" si="50"/>
        <v>0</v>
      </c>
      <c r="AH82" s="52">
        <f t="shared" si="51"/>
        <v>0</v>
      </c>
      <c r="AI82" s="52">
        <f t="shared" si="52"/>
        <v>0</v>
      </c>
      <c r="AJ82" s="52">
        <f t="shared" si="53"/>
        <v>0</v>
      </c>
      <c r="AK82" s="53">
        <f t="shared" si="54"/>
        <v>0</v>
      </c>
      <c r="AL82" s="52">
        <f t="shared" si="55"/>
      </c>
      <c r="AM82" s="52">
        <f t="shared" si="56"/>
      </c>
      <c r="AN82" s="172">
        <f t="shared" si="57"/>
      </c>
      <c r="AO82" s="52">
        <f t="shared" si="58"/>
        <v>66.05762473647225</v>
      </c>
      <c r="AP82" s="52">
        <f t="shared" si="59"/>
      </c>
      <c r="AQ82" s="52">
        <f t="shared" si="60"/>
      </c>
      <c r="AR82" s="52">
        <f t="shared" si="61"/>
      </c>
      <c r="AS82" s="52">
        <f t="shared" si="62"/>
      </c>
      <c r="AT82" s="52">
        <f t="shared" si="63"/>
      </c>
      <c r="AU82" s="52">
        <f t="shared" si="64"/>
      </c>
      <c r="AV82" s="54">
        <f t="shared" si="65"/>
        <v>66.05762473647225</v>
      </c>
      <c r="AW82" s="13">
        <f t="shared" si="68"/>
        <v>66.05762473647225</v>
      </c>
    </row>
    <row r="83" spans="2:49" ht="15.75">
      <c r="B83" s="128"/>
      <c r="C83" s="129">
        <v>16</v>
      </c>
      <c r="D83" s="160" t="s">
        <v>235</v>
      </c>
      <c r="E83" s="160" t="s">
        <v>236</v>
      </c>
      <c r="F83" s="161" t="s">
        <v>71</v>
      </c>
      <c r="G83" s="123">
        <f t="shared" si="46"/>
        <v>0</v>
      </c>
      <c r="H83" s="119"/>
      <c r="I83" s="120"/>
      <c r="J83" s="119"/>
      <c r="K83" s="120"/>
      <c r="L83" s="119">
        <v>0.1310300925925926</v>
      </c>
      <c r="M83" s="175" t="s">
        <v>284</v>
      </c>
      <c r="N83" s="119"/>
      <c r="O83" s="120"/>
      <c r="P83" s="119"/>
      <c r="Q83" s="120"/>
      <c r="R83" s="119"/>
      <c r="S83" s="120"/>
      <c r="T83" s="119"/>
      <c r="U83" s="120"/>
      <c r="V83" s="119"/>
      <c r="W83" s="120"/>
      <c r="X83" s="119"/>
      <c r="Y83" s="120"/>
      <c r="Z83" s="119"/>
      <c r="AA83" s="120"/>
      <c r="AB83" s="123" t="e">
        <f t="shared" si="48"/>
        <v>#VALUE!</v>
      </c>
      <c r="AD83" s="50" t="e">
        <f t="shared" si="66"/>
        <v>#NUM!</v>
      </c>
      <c r="AE83" s="50" t="e">
        <f t="shared" si="67"/>
        <v>#NUM!</v>
      </c>
      <c r="AF83" s="51">
        <f t="shared" si="49"/>
        <v>0</v>
      </c>
      <c r="AG83" s="52">
        <f t="shared" si="50"/>
        <v>0</v>
      </c>
      <c r="AH83" s="52">
        <f t="shared" si="51"/>
        <v>0</v>
      </c>
      <c r="AI83" s="52">
        <f t="shared" si="52"/>
        <v>0</v>
      </c>
      <c r="AJ83" s="52">
        <f t="shared" si="53"/>
        <v>0</v>
      </c>
      <c r="AK83" s="53">
        <f t="shared" si="54"/>
        <v>0</v>
      </c>
      <c r="AL83" s="52">
        <f t="shared" si="55"/>
      </c>
      <c r="AM83" s="52">
        <f t="shared" si="56"/>
      </c>
      <c r="AN83" s="172" t="str">
        <f t="shared" si="57"/>
        <v>media</v>
      </c>
      <c r="AO83" s="52">
        <f t="shared" si="58"/>
      </c>
      <c r="AP83" s="52">
        <f t="shared" si="59"/>
      </c>
      <c r="AQ83" s="52">
        <f t="shared" si="60"/>
      </c>
      <c r="AR83" s="52">
        <f t="shared" si="61"/>
      </c>
      <c r="AS83" s="52">
        <f t="shared" si="62"/>
      </c>
      <c r="AT83" s="52">
        <f t="shared" si="63"/>
      </c>
      <c r="AU83" s="52">
        <f t="shared" si="64"/>
      </c>
      <c r="AV83" s="54">
        <f t="shared" si="65"/>
        <v>0</v>
      </c>
      <c r="AW83" s="13" t="e">
        <f t="shared" si="68"/>
        <v>#DIV/0!</v>
      </c>
    </row>
    <row r="84" spans="2:50" ht="15.75">
      <c r="B84" s="134"/>
      <c r="C84" s="133"/>
      <c r="D84" s="182"/>
      <c r="E84" s="182"/>
      <c r="F84" s="183"/>
      <c r="G84" s="84"/>
      <c r="H84" s="76"/>
      <c r="I84" s="77"/>
      <c r="J84" s="76"/>
      <c r="K84" s="77"/>
      <c r="L84" s="76"/>
      <c r="M84" s="187"/>
      <c r="N84" s="76"/>
      <c r="O84" s="77"/>
      <c r="P84" s="76"/>
      <c r="Q84" s="77"/>
      <c r="R84" s="76"/>
      <c r="S84" s="77"/>
      <c r="T84" s="76"/>
      <c r="U84" s="77"/>
      <c r="V84" s="76"/>
      <c r="W84" s="77"/>
      <c r="X84" s="76"/>
      <c r="Y84" s="77"/>
      <c r="Z84" s="76"/>
      <c r="AA84" s="77"/>
      <c r="AB84" s="84"/>
      <c r="AD84" s="63"/>
      <c r="AE84" s="63"/>
      <c r="AF84" s="135"/>
      <c r="AG84" s="75"/>
      <c r="AH84" s="75"/>
      <c r="AI84" s="75"/>
      <c r="AJ84" s="75"/>
      <c r="AK84" s="87"/>
      <c r="AL84" s="75"/>
      <c r="AM84" s="75"/>
      <c r="AN84" s="185"/>
      <c r="AO84" s="75"/>
      <c r="AP84" s="75"/>
      <c r="AQ84" s="75"/>
      <c r="AR84" s="75"/>
      <c r="AS84" s="75"/>
      <c r="AT84" s="75"/>
      <c r="AU84" s="75"/>
      <c r="AV84" s="186"/>
      <c r="AW84" s="58"/>
      <c r="AX84" s="13"/>
    </row>
    <row r="86" spans="3:38" ht="18">
      <c r="C86" s="22" t="s">
        <v>29</v>
      </c>
      <c r="D86" s="22"/>
      <c r="E86" s="64"/>
      <c r="F86" s="65"/>
      <c r="G86"/>
      <c r="I86" s="66"/>
      <c r="J86" s="67"/>
      <c r="K86" s="66"/>
      <c r="L86" s="67"/>
      <c r="M86" s="68"/>
      <c r="N86" s="68"/>
      <c r="O86" s="68"/>
      <c r="P86" s="68"/>
      <c r="Q86" s="69"/>
      <c r="R86" s="69"/>
      <c r="S86" s="69"/>
      <c r="T86" s="69"/>
      <c r="U86" s="70"/>
      <c r="V86" s="70"/>
      <c r="W86" s="70"/>
      <c r="X86" s="71"/>
      <c r="Y86" s="72"/>
      <c r="Z86" s="73"/>
      <c r="AA86" s="72"/>
      <c r="AB86"/>
      <c r="AL86" s="74"/>
    </row>
    <row r="87" spans="3:28" ht="18.75" thickBot="1">
      <c r="C87" s="22"/>
      <c r="D87" s="22"/>
      <c r="E87" s="64"/>
      <c r="F87" s="65"/>
      <c r="G87"/>
      <c r="I87" s="66"/>
      <c r="J87" s="67"/>
      <c r="K87" s="66"/>
      <c r="L87" s="67"/>
      <c r="M87" s="68"/>
      <c r="N87" s="68"/>
      <c r="O87" s="68"/>
      <c r="P87" s="68"/>
      <c r="Q87" s="69"/>
      <c r="R87" s="69"/>
      <c r="S87" s="69"/>
      <c r="T87" s="69"/>
      <c r="U87" s="70"/>
      <c r="V87" s="70"/>
      <c r="W87" s="70"/>
      <c r="X87" s="71"/>
      <c r="Y87" s="72"/>
      <c r="Z87" s="73"/>
      <c r="AA87" s="72"/>
      <c r="AB87"/>
    </row>
    <row r="88" spans="1:49" s="37" customFormat="1" ht="42.75" thickBot="1">
      <c r="A88" s="23"/>
      <c r="B88" s="25" t="s">
        <v>1</v>
      </c>
      <c r="C88" s="25" t="s">
        <v>2</v>
      </c>
      <c r="D88" s="25" t="s">
        <v>3</v>
      </c>
      <c r="E88" s="25" t="s">
        <v>4</v>
      </c>
      <c r="F88" s="25" t="s">
        <v>5</v>
      </c>
      <c r="G88" s="26" t="s">
        <v>6</v>
      </c>
      <c r="H88" s="27" t="s">
        <v>7</v>
      </c>
      <c r="I88" s="114" t="s">
        <v>96</v>
      </c>
      <c r="J88" s="27" t="s">
        <v>8</v>
      </c>
      <c r="K88" s="114" t="s">
        <v>170</v>
      </c>
      <c r="L88" s="28" t="s">
        <v>7</v>
      </c>
      <c r="M88" s="29" t="s">
        <v>59</v>
      </c>
      <c r="N88" s="28" t="s">
        <v>8</v>
      </c>
      <c r="O88" s="29" t="s">
        <v>180</v>
      </c>
      <c r="P88" s="30" t="s">
        <v>7</v>
      </c>
      <c r="Q88" s="31" t="s">
        <v>302</v>
      </c>
      <c r="R88" s="30" t="s">
        <v>8</v>
      </c>
      <c r="S88" s="31" t="s">
        <v>303</v>
      </c>
      <c r="T88" s="32" t="s">
        <v>7</v>
      </c>
      <c r="U88" s="33" t="s">
        <v>304</v>
      </c>
      <c r="V88" s="32" t="s">
        <v>8</v>
      </c>
      <c r="W88" s="33" t="s">
        <v>305</v>
      </c>
      <c r="X88" s="34" t="s">
        <v>7</v>
      </c>
      <c r="Y88" s="35" t="s">
        <v>306</v>
      </c>
      <c r="Z88" s="34" t="s">
        <v>8</v>
      </c>
      <c r="AA88" s="35" t="s">
        <v>307</v>
      </c>
      <c r="AB88" s="36" t="s">
        <v>9</v>
      </c>
      <c r="AD88" s="38" t="s">
        <v>10</v>
      </c>
      <c r="AE88" s="39" t="s">
        <v>11</v>
      </c>
      <c r="AF88" s="40" t="s">
        <v>12</v>
      </c>
      <c r="AG88" s="41" t="s">
        <v>13</v>
      </c>
      <c r="AH88" s="42" t="s">
        <v>14</v>
      </c>
      <c r="AI88" s="42" t="s">
        <v>15</v>
      </c>
      <c r="AJ88" s="42" t="s">
        <v>16</v>
      </c>
      <c r="AK88" s="43" t="s">
        <v>17</v>
      </c>
      <c r="AL88" s="170" t="str">
        <f>I88</f>
        <v>Barcouço Día 1</v>
      </c>
      <c r="AM88" s="170" t="str">
        <f>K88</f>
        <v>Barcouço Día 2</v>
      </c>
      <c r="AN88" s="170" t="str">
        <f>M88</f>
        <v>La Almunia  Día 1</v>
      </c>
      <c r="AO88" s="170" t="str">
        <f>O88</f>
        <v>La Almunia  Día 2</v>
      </c>
      <c r="AP88" s="170" t="str">
        <f>Q88</f>
        <v>Tierz        Dia 1</v>
      </c>
      <c r="AQ88" s="170" t="str">
        <f>S88</f>
        <v>Tierz             Dia 2</v>
      </c>
      <c r="AR88" s="170" t="s">
        <v>37</v>
      </c>
      <c r="AS88" s="170" t="s">
        <v>38</v>
      </c>
      <c r="AT88" s="170" t="s">
        <v>306</v>
      </c>
      <c r="AU88" s="170" t="s">
        <v>307</v>
      </c>
      <c r="AV88" s="44" t="s">
        <v>18</v>
      </c>
      <c r="AW88" s="45" t="s">
        <v>488</v>
      </c>
    </row>
    <row r="89" spans="2:49" ht="15.75">
      <c r="B89" s="128"/>
      <c r="C89" s="129">
        <v>1</v>
      </c>
      <c r="D89" s="160" t="s">
        <v>250</v>
      </c>
      <c r="E89" s="160" t="s">
        <v>299</v>
      </c>
      <c r="F89" s="161" t="s">
        <v>300</v>
      </c>
      <c r="G89" s="131">
        <f>AV89</f>
        <v>579.3526042360463</v>
      </c>
      <c r="H89" s="119"/>
      <c r="I89" s="120"/>
      <c r="J89" s="119"/>
      <c r="K89" s="120"/>
      <c r="L89" s="119">
        <v>0.13488425925925926</v>
      </c>
      <c r="M89" s="120">
        <v>100</v>
      </c>
      <c r="N89" s="119">
        <v>0.04636574074074074</v>
      </c>
      <c r="O89" s="120">
        <v>100</v>
      </c>
      <c r="P89" s="119">
        <v>0.08688657407407407</v>
      </c>
      <c r="Q89" s="120">
        <v>79.35260423604636</v>
      </c>
      <c r="R89" s="119">
        <v>0.042361111111111106</v>
      </c>
      <c r="S89" s="120">
        <v>100</v>
      </c>
      <c r="T89" s="119">
        <v>0.057303240740740745</v>
      </c>
      <c r="U89" s="120">
        <v>100</v>
      </c>
      <c r="V89" s="119">
        <v>0.06541666666666666</v>
      </c>
      <c r="W89" s="120">
        <v>100</v>
      </c>
      <c r="X89" s="119"/>
      <c r="Y89" s="120"/>
      <c r="Z89" s="119"/>
      <c r="AA89" s="120"/>
      <c r="AB89" s="123">
        <f>I89+K89+M89+O89+Q89+S89+U89+W89+Y89+AA89</f>
        <v>579.3526042360463</v>
      </c>
      <c r="AD89" s="50">
        <f>LARGE($AL89:$AU89,1)</f>
        <v>100</v>
      </c>
      <c r="AE89" s="50">
        <f>SMALL($AL89:$AU89,1)</f>
        <v>79.35260423604636</v>
      </c>
      <c r="AF89" s="51">
        <f>COUNT(AL89:AU89)</f>
        <v>6</v>
      </c>
      <c r="AG89" s="52">
        <f>IF(COUNTBLANK($AL89:$AU89)&lt;4,SMALL($AL89:$AU89,1),0)</f>
        <v>0</v>
      </c>
      <c r="AH89" s="52">
        <f>IF(COUNTBLANK($AL89:$AU89)&lt;3,SMALL($AL89:$AU89,2),0)</f>
        <v>0</v>
      </c>
      <c r="AI89" s="52">
        <f>IF(COUNTBLANK($AL89:$AU89)&lt;2,SMALL($AL89:$AU89,3),0)</f>
        <v>0</v>
      </c>
      <c r="AJ89" s="52">
        <f>IF(COUNTBLANK($AL89:$AU89)&lt;1,SMALL($AL89:$AU89,4),0)</f>
        <v>0</v>
      </c>
      <c r="AK89" s="53">
        <f>SUM(AG89:AJ89)</f>
        <v>0</v>
      </c>
      <c r="AL89" s="52">
        <f>IF(I89&lt;&gt;"",I89,"")</f>
      </c>
      <c r="AM89" s="52">
        <f>IF(K89&lt;&gt;"",K89,"")</f>
      </c>
      <c r="AN89" s="52">
        <f>IF(M89&lt;&gt;"",M89,"")</f>
        <v>100</v>
      </c>
      <c r="AO89" s="52">
        <f>IF(O89&lt;&gt;"",O89,"")</f>
        <v>100</v>
      </c>
      <c r="AP89" s="79">
        <f>IF(Q89&lt;&gt;"",Q89,"")</f>
        <v>79.35260423604636</v>
      </c>
      <c r="AQ89" s="79">
        <f>IF(S89&lt;&gt;"",S89,"")</f>
        <v>100</v>
      </c>
      <c r="AR89" s="52">
        <f>IF(U89&lt;&gt;"",U89,"")</f>
        <v>100</v>
      </c>
      <c r="AS89" s="52">
        <f>IF(W89&lt;&gt;"",W89,"")</f>
        <v>100</v>
      </c>
      <c r="AT89" s="52">
        <f>IF(Y89&lt;&gt;"",Y89,"")</f>
      </c>
      <c r="AU89" s="52">
        <f>IF(AA89&lt;&gt;"",AA89,"")</f>
      </c>
      <c r="AV89" s="54">
        <f>((SUM(AL89:AU89)-AK89))</f>
        <v>579.3526042360463</v>
      </c>
      <c r="AW89" s="55"/>
    </row>
    <row r="90" spans="2:49" ht="15.75">
      <c r="B90" s="128"/>
      <c r="C90" s="129">
        <v>2</v>
      </c>
      <c r="D90" s="160" t="s">
        <v>357</v>
      </c>
      <c r="E90" s="160" t="s">
        <v>253</v>
      </c>
      <c r="F90" s="161" t="s">
        <v>26</v>
      </c>
      <c r="G90" s="131">
        <f>AV90</f>
        <v>533.2995058809151</v>
      </c>
      <c r="H90" s="119"/>
      <c r="I90" s="120"/>
      <c r="J90" s="119"/>
      <c r="K90" s="120"/>
      <c r="L90" s="119">
        <v>0.1455787037037037</v>
      </c>
      <c r="M90" s="120">
        <v>92.65384003816186</v>
      </c>
      <c r="N90" s="119">
        <v>0.05234953703703704</v>
      </c>
      <c r="O90" s="120">
        <v>88.5695334954676</v>
      </c>
      <c r="P90" s="119">
        <v>0.09832175925925925</v>
      </c>
      <c r="Q90" s="120">
        <v>70.12360211889347</v>
      </c>
      <c r="R90" s="119">
        <v>0.05168981481481482</v>
      </c>
      <c r="S90" s="120">
        <v>81.95253022839228</v>
      </c>
      <c r="T90" s="119"/>
      <c r="U90" s="120"/>
      <c r="V90" s="119"/>
      <c r="W90" s="120"/>
      <c r="X90" s="119">
        <v>0.11052083333333333</v>
      </c>
      <c r="Y90" s="120">
        <v>100</v>
      </c>
      <c r="Z90" s="119">
        <v>0.19084490740740742</v>
      </c>
      <c r="AA90" s="120">
        <v>100</v>
      </c>
      <c r="AB90" s="123">
        <f>I90+K90+M90+O90+Q90+S90+U90+W90+Y90+AA90</f>
        <v>533.2995058809151</v>
      </c>
      <c r="AD90" s="50">
        <f>LARGE($AL90:$AU90,1)</f>
        <v>100</v>
      </c>
      <c r="AE90" s="50">
        <f>SMALL($AL90:$AU90,1)</f>
        <v>70.12360211889347</v>
      </c>
      <c r="AF90" s="51">
        <f>COUNT(AL90:AU90)</f>
        <v>6</v>
      </c>
      <c r="AG90" s="52">
        <f>IF(COUNTBLANK($AL90:$AU90)&lt;4,SMALL($AL90:$AU90,1),0)</f>
        <v>0</v>
      </c>
      <c r="AH90" s="52">
        <f>IF(COUNTBLANK($AL90:$AU90)&lt;3,SMALL($AL90:$AU90,2),0)</f>
        <v>0</v>
      </c>
      <c r="AI90" s="52">
        <f>IF(COUNTBLANK($AL90:$AU90)&lt;2,SMALL($AL90:$AU90,3),0)</f>
        <v>0</v>
      </c>
      <c r="AJ90" s="52">
        <f>IF(COUNTBLANK($AL90:$AU90)&lt;1,SMALL($AL90:$AU90,4),0)</f>
        <v>0</v>
      </c>
      <c r="AK90" s="53">
        <f>SUM(AG90:AJ90)</f>
        <v>0</v>
      </c>
      <c r="AL90" s="52">
        <f>IF(I90&lt;&gt;"",I90,"")</f>
      </c>
      <c r="AM90" s="52">
        <f>IF(K90&lt;&gt;"",K90,"")</f>
      </c>
      <c r="AN90" s="52">
        <f>IF(M90&lt;&gt;"",M90,"")</f>
        <v>92.65384003816186</v>
      </c>
      <c r="AO90" s="52">
        <f>IF(O90&lt;&gt;"",O90,"")</f>
        <v>88.5695334954676</v>
      </c>
      <c r="AP90" s="79">
        <f>IF(Q90&lt;&gt;"",Q90,"")</f>
        <v>70.12360211889347</v>
      </c>
      <c r="AQ90" s="79">
        <f>IF(S90&lt;&gt;"",S90,"")</f>
        <v>81.95253022839228</v>
      </c>
      <c r="AR90" s="52">
        <f>IF(U90&lt;&gt;"",U90,"")</f>
      </c>
      <c r="AS90" s="52">
        <f>IF(W90&lt;&gt;"",W90,"")</f>
      </c>
      <c r="AT90" s="52">
        <f>IF(Y90&lt;&gt;"",Y90,"")</f>
        <v>100</v>
      </c>
      <c r="AU90" s="52">
        <f>IF(AA90&lt;&gt;"",AA90,"")</f>
        <v>100</v>
      </c>
      <c r="AV90" s="54">
        <f>((SUM(AL90:AU90)-AK90))</f>
        <v>533.2995058809151</v>
      </c>
      <c r="AW90" s="55"/>
    </row>
    <row r="91" spans="2:49" ht="15.75">
      <c r="B91" s="128"/>
      <c r="C91" s="129">
        <v>3</v>
      </c>
      <c r="D91" s="160" t="s">
        <v>254</v>
      </c>
      <c r="E91" s="160" t="s">
        <v>255</v>
      </c>
      <c r="F91" s="161" t="s">
        <v>256</v>
      </c>
      <c r="G91" s="131">
        <f>AV91</f>
        <v>180.52696024217317</v>
      </c>
      <c r="H91" s="119"/>
      <c r="I91" s="120"/>
      <c r="J91" s="119"/>
      <c r="K91" s="120"/>
      <c r="L91" s="119">
        <v>0.15028935185185185</v>
      </c>
      <c r="M91" s="120">
        <v>89.74971120523682</v>
      </c>
      <c r="N91" s="119">
        <v>0.051076388888888886</v>
      </c>
      <c r="O91" s="120">
        <v>90.77724903693634</v>
      </c>
      <c r="P91" s="119"/>
      <c r="Q91" s="120"/>
      <c r="R91" s="119"/>
      <c r="S91" s="120"/>
      <c r="T91" s="119"/>
      <c r="U91" s="120"/>
      <c r="V91" s="119"/>
      <c r="W91" s="120"/>
      <c r="X91" s="119"/>
      <c r="Y91" s="120"/>
      <c r="Z91" s="119"/>
      <c r="AA91" s="120"/>
      <c r="AB91" s="123">
        <f>I91+K91+M91+O91+Q91+S91+U91+W91+Y91+AA91</f>
        <v>180.52696024217317</v>
      </c>
      <c r="AD91" s="50">
        <v>90.77724903693634</v>
      </c>
      <c r="AE91" s="50">
        <v>89.74971120523682</v>
      </c>
      <c r="AF91" s="51">
        <v>2</v>
      </c>
      <c r="AG91" s="52">
        <v>0</v>
      </c>
      <c r="AH91" s="52">
        <v>0</v>
      </c>
      <c r="AI91" s="52">
        <v>0</v>
      </c>
      <c r="AJ91" s="52">
        <v>0</v>
      </c>
      <c r="AK91" s="53">
        <v>0</v>
      </c>
      <c r="AL91" s="52">
        <f>IF(I91&lt;&gt;"",I91,"")</f>
      </c>
      <c r="AM91" s="52">
        <f>IF(K91&lt;&gt;"",K91,"")</f>
      </c>
      <c r="AN91" s="52">
        <f>IF(M91&lt;&gt;"",M91,"")</f>
        <v>89.74971120523682</v>
      </c>
      <c r="AO91" s="52">
        <f>IF(O91&lt;&gt;"",O91,"")</f>
        <v>90.77724903693634</v>
      </c>
      <c r="AP91" s="79">
        <f>IF(Q91&lt;&gt;"",Q91,"")</f>
      </c>
      <c r="AQ91" s="79">
        <f>IF(S91&lt;&gt;"",S91,"")</f>
      </c>
      <c r="AR91" s="52">
        <f>IF(U91&lt;&gt;"",U91,"")</f>
      </c>
      <c r="AS91" s="52">
        <f>IF(W91&lt;&gt;"",W91,"")</f>
      </c>
      <c r="AT91" s="52">
        <f>IF(X91&lt;&gt;"",X91,"")</f>
      </c>
      <c r="AU91" s="52">
        <f>IF(Y91&lt;&gt;"",Y91,"")</f>
      </c>
      <c r="AV91" s="54">
        <f>((SUM(AL91:AU91)-AK91))</f>
        <v>180.52696024217317</v>
      </c>
      <c r="AW91" s="58"/>
    </row>
    <row r="92" spans="2:49" ht="15.75">
      <c r="B92" s="128"/>
      <c r="C92" s="129">
        <v>4</v>
      </c>
      <c r="D92" s="160" t="s">
        <v>375</v>
      </c>
      <c r="E92" s="160" t="s">
        <v>407</v>
      </c>
      <c r="F92" s="161" t="s">
        <v>410</v>
      </c>
      <c r="G92" s="131">
        <f>AV92</f>
        <v>161.5296649925594</v>
      </c>
      <c r="H92" s="119"/>
      <c r="I92" s="120"/>
      <c r="J92" s="119"/>
      <c r="K92" s="120"/>
      <c r="L92" s="119"/>
      <c r="M92" s="120"/>
      <c r="N92" s="119"/>
      <c r="O92" s="120"/>
      <c r="P92" s="119"/>
      <c r="Q92" s="120"/>
      <c r="R92" s="119"/>
      <c r="S92" s="120"/>
      <c r="T92" s="119">
        <v>0.08053240740740741</v>
      </c>
      <c r="U92" s="120">
        <v>71.15550445530324</v>
      </c>
      <c r="V92" s="119">
        <v>0.07238425925925926</v>
      </c>
      <c r="W92" s="120">
        <v>90.37416053725616</v>
      </c>
      <c r="X92" s="119"/>
      <c r="Y92" s="120"/>
      <c r="Z92" s="119"/>
      <c r="AA92" s="120"/>
      <c r="AB92" s="123">
        <f>I92+K92+M92+O92+Q92+S92+U92+W92+Y92+AA92</f>
        <v>161.5296649925594</v>
      </c>
      <c r="AD92" s="50">
        <v>90.77724903693634</v>
      </c>
      <c r="AE92" s="50">
        <v>89.74971120523682</v>
      </c>
      <c r="AF92" s="51">
        <v>2</v>
      </c>
      <c r="AG92" s="52">
        <v>0</v>
      </c>
      <c r="AH92" s="52">
        <v>0</v>
      </c>
      <c r="AI92" s="52">
        <v>0</v>
      </c>
      <c r="AJ92" s="52">
        <v>0</v>
      </c>
      <c r="AK92" s="53">
        <v>0</v>
      </c>
      <c r="AL92" s="52">
        <f>IF(I92&lt;&gt;"",I92,"")</f>
      </c>
      <c r="AM92" s="52">
        <f>IF(K92&lt;&gt;"",K92,"")</f>
      </c>
      <c r="AN92" s="52">
        <f>IF(M92&lt;&gt;"",M92,"")</f>
      </c>
      <c r="AO92" s="52">
        <f>IF(O92&lt;&gt;"",O92,"")</f>
      </c>
      <c r="AP92" s="79">
        <f>IF(Q92&lt;&gt;"",Q92,"")</f>
      </c>
      <c r="AQ92" s="79">
        <f>IF(S92&lt;&gt;"",S92,"")</f>
      </c>
      <c r="AR92" s="52">
        <f>IF(U92&lt;&gt;"",U92,"")</f>
        <v>71.15550445530324</v>
      </c>
      <c r="AS92" s="52">
        <f>IF(W92&lt;&gt;"",W92,"")</f>
        <v>90.37416053725616</v>
      </c>
      <c r="AT92" s="52" t="s">
        <v>424</v>
      </c>
      <c r="AU92" s="52" t="s">
        <v>424</v>
      </c>
      <c r="AV92" s="54">
        <f>((SUM(AL92:AU92)-AK92))</f>
        <v>161.5296649925594</v>
      </c>
      <c r="AW92" s="58"/>
    </row>
    <row r="93" spans="3:28" ht="11.25" customHeight="1">
      <c r="C93" s="22"/>
      <c r="D93" s="22"/>
      <c r="E93" s="64"/>
      <c r="F93" s="2"/>
      <c r="G93"/>
      <c r="I93" s="66"/>
      <c r="J93" s="67"/>
      <c r="K93" s="66"/>
      <c r="L93" s="67"/>
      <c r="M93" s="68"/>
      <c r="N93" s="68"/>
      <c r="O93" s="68"/>
      <c r="P93" s="68"/>
      <c r="Q93" s="69"/>
      <c r="R93" s="69"/>
      <c r="S93" s="69"/>
      <c r="T93" s="69"/>
      <c r="U93" s="70"/>
      <c r="V93" s="70"/>
      <c r="W93" s="70"/>
      <c r="X93"/>
      <c r="Y93" s="72"/>
      <c r="Z93" s="73"/>
      <c r="AA93" s="72"/>
      <c r="AB93"/>
    </row>
    <row r="94" spans="3:28" ht="22.5" customHeight="1">
      <c r="C94" s="22" t="s">
        <v>30</v>
      </c>
      <c r="D94" s="22"/>
      <c r="F94" s="2"/>
      <c r="G94"/>
      <c r="J94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3:28" ht="13.5" thickBot="1">
      <c r="C95" s="64"/>
      <c r="D95" s="64"/>
      <c r="E95" s="64"/>
      <c r="F95" s="65"/>
      <c r="G95"/>
      <c r="J95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49" s="37" customFormat="1" ht="42.75" thickBot="1">
      <c r="A96" s="23"/>
      <c r="B96" s="25" t="s">
        <v>1</v>
      </c>
      <c r="C96" s="25" t="s">
        <v>2</v>
      </c>
      <c r="D96" s="25" t="s">
        <v>3</v>
      </c>
      <c r="E96" s="25" t="s">
        <v>4</v>
      </c>
      <c r="F96" s="25" t="s">
        <v>5</v>
      </c>
      <c r="G96" s="26" t="s">
        <v>6</v>
      </c>
      <c r="H96" s="27" t="s">
        <v>7</v>
      </c>
      <c r="I96" s="114" t="s">
        <v>96</v>
      </c>
      <c r="J96" s="27" t="s">
        <v>8</v>
      </c>
      <c r="K96" s="114" t="s">
        <v>170</v>
      </c>
      <c r="L96" s="28" t="s">
        <v>7</v>
      </c>
      <c r="M96" s="29" t="s">
        <v>59</v>
      </c>
      <c r="N96" s="28" t="s">
        <v>8</v>
      </c>
      <c r="O96" s="29" t="s">
        <v>180</v>
      </c>
      <c r="P96" s="30" t="s">
        <v>7</v>
      </c>
      <c r="Q96" s="31" t="s">
        <v>302</v>
      </c>
      <c r="R96" s="30" t="s">
        <v>8</v>
      </c>
      <c r="S96" s="31" t="s">
        <v>303</v>
      </c>
      <c r="T96" s="32" t="s">
        <v>7</v>
      </c>
      <c r="U96" s="33" t="s">
        <v>304</v>
      </c>
      <c r="V96" s="32" t="s">
        <v>8</v>
      </c>
      <c r="W96" s="33" t="s">
        <v>305</v>
      </c>
      <c r="X96" s="34" t="s">
        <v>7</v>
      </c>
      <c r="Y96" s="35" t="s">
        <v>306</v>
      </c>
      <c r="Z96" s="34" t="s">
        <v>8</v>
      </c>
      <c r="AA96" s="35" t="s">
        <v>307</v>
      </c>
      <c r="AB96" s="36" t="s">
        <v>9</v>
      </c>
      <c r="AD96" s="38" t="s">
        <v>10</v>
      </c>
      <c r="AE96" s="39" t="s">
        <v>11</v>
      </c>
      <c r="AF96" s="40" t="s">
        <v>12</v>
      </c>
      <c r="AG96" s="41" t="s">
        <v>13</v>
      </c>
      <c r="AH96" s="42" t="s">
        <v>14</v>
      </c>
      <c r="AI96" s="42" t="s">
        <v>15</v>
      </c>
      <c r="AJ96" s="42" t="s">
        <v>16</v>
      </c>
      <c r="AK96" s="43" t="s">
        <v>17</v>
      </c>
      <c r="AL96" s="170" t="str">
        <f>I96</f>
        <v>Barcouço Día 1</v>
      </c>
      <c r="AM96" s="170" t="str">
        <f>K96</f>
        <v>Barcouço Día 2</v>
      </c>
      <c r="AN96" s="170" t="str">
        <f>M96</f>
        <v>La Almunia  Día 1</v>
      </c>
      <c r="AO96" s="170" t="str">
        <f>O96</f>
        <v>La Almunia  Día 2</v>
      </c>
      <c r="AP96" s="170" t="str">
        <f>Q96</f>
        <v>Tierz        Dia 1</v>
      </c>
      <c r="AQ96" s="170" t="str">
        <f>S96</f>
        <v>Tierz             Dia 2</v>
      </c>
      <c r="AR96" s="170" t="s">
        <v>37</v>
      </c>
      <c r="AS96" s="170" t="s">
        <v>38</v>
      </c>
      <c r="AT96" s="170" t="s">
        <v>306</v>
      </c>
      <c r="AU96" s="170" t="s">
        <v>307</v>
      </c>
      <c r="AV96" s="44" t="s">
        <v>18</v>
      </c>
      <c r="AW96" s="45" t="s">
        <v>488</v>
      </c>
    </row>
    <row r="97" spans="2:49" ht="15.75">
      <c r="B97" s="128"/>
      <c r="C97" s="129">
        <v>1</v>
      </c>
      <c r="D97" s="160" t="s">
        <v>101</v>
      </c>
      <c r="E97" s="160" t="s">
        <v>102</v>
      </c>
      <c r="F97" s="161" t="s">
        <v>103</v>
      </c>
      <c r="G97" s="131">
        <f aca="true" t="shared" si="69" ref="G97:G104">AV97</f>
        <v>592.1339665533771</v>
      </c>
      <c r="H97" s="119">
        <v>0.06678240740740742</v>
      </c>
      <c r="I97" s="120">
        <v>94.73136915077987</v>
      </c>
      <c r="J97" s="119">
        <v>0.07766203703703704</v>
      </c>
      <c r="K97" s="120">
        <v>66.06557377049181</v>
      </c>
      <c r="L97" s="119">
        <v>0.07417824074074074</v>
      </c>
      <c r="M97" s="120">
        <v>100</v>
      </c>
      <c r="N97" s="119">
        <v>0.03564814814814815</v>
      </c>
      <c r="O97" s="120">
        <v>97.40259740259741</v>
      </c>
      <c r="P97" s="119">
        <v>0.060625000000000005</v>
      </c>
      <c r="Q97" s="120">
        <v>86.33066055746468</v>
      </c>
      <c r="R97" s="119">
        <v>0.04457175925925926</v>
      </c>
      <c r="S97" s="120">
        <v>100</v>
      </c>
      <c r="T97" s="119">
        <v>0.04520833333333333</v>
      </c>
      <c r="U97" s="120">
        <v>100</v>
      </c>
      <c r="V97" s="119">
        <v>0.05234953703703704</v>
      </c>
      <c r="W97" s="120">
        <v>100</v>
      </c>
      <c r="X97" s="119"/>
      <c r="Y97" s="120"/>
      <c r="Z97" s="119"/>
      <c r="AA97" s="120"/>
      <c r="AB97" s="123">
        <f aca="true" t="shared" si="70" ref="AB97:AB104">I97+K97+M97+O97+Q97+S97+U97+W97+Y97+AA97</f>
        <v>744.5302008813337</v>
      </c>
      <c r="AD97" s="50">
        <f aca="true" t="shared" si="71" ref="AD97:AD104">LARGE($AL97:$AU97,1)</f>
        <v>100</v>
      </c>
      <c r="AE97" s="50">
        <f aca="true" t="shared" si="72" ref="AE97:AE104">SMALL($AL97:$AU97,1)</f>
        <v>66.06557377049181</v>
      </c>
      <c r="AF97" s="51">
        <f aca="true" t="shared" si="73" ref="AF97:AF104">COUNT(AL97:AU97)</f>
        <v>8</v>
      </c>
      <c r="AG97" s="52">
        <f aca="true" t="shared" si="74" ref="AG97:AG104">IF(COUNTBLANK($AL97:$AU97)&lt;4,SMALL($AL97:$AU97,1),0)</f>
        <v>66.06557377049181</v>
      </c>
      <c r="AH97" s="52">
        <f aca="true" t="shared" si="75" ref="AH97:AH104">IF(COUNTBLANK($AL97:$AU97)&lt;3,SMALL($AL97:$AU97,2),0)</f>
        <v>86.33066055746468</v>
      </c>
      <c r="AI97" s="52">
        <f aca="true" t="shared" si="76" ref="AI97:AI104">IF(COUNTBLANK($AL97:$AU97)&lt;2,SMALL($AL97:$AU97,3),0)</f>
        <v>0</v>
      </c>
      <c r="AJ97" s="52">
        <f aca="true" t="shared" si="77" ref="AJ97:AJ104">IF(COUNTBLANK($AL97:$AU97)&lt;1,SMALL($AL97:$AU97,4),0)</f>
        <v>0</v>
      </c>
      <c r="AK97" s="53">
        <f aca="true" t="shared" si="78" ref="AK97:AK104">SUM(AG97:AJ97)</f>
        <v>152.3962343279565</v>
      </c>
      <c r="AL97" s="52">
        <f aca="true" t="shared" si="79" ref="AL97:AL104">IF(I97&lt;&gt;"",I97,"")</f>
        <v>94.73136915077987</v>
      </c>
      <c r="AM97" s="52">
        <f aca="true" t="shared" si="80" ref="AM97:AM104">IF(K97&lt;&gt;"",K97,"")</f>
        <v>66.06557377049181</v>
      </c>
      <c r="AN97" s="52">
        <f aca="true" t="shared" si="81" ref="AN97:AN104">IF(M97&lt;&gt;"",M97,"")</f>
        <v>100</v>
      </c>
      <c r="AO97" s="52">
        <f aca="true" t="shared" si="82" ref="AO97:AO104">IF(O97&lt;&gt;"",O97,"")</f>
        <v>97.40259740259741</v>
      </c>
      <c r="AP97" s="79">
        <f aca="true" t="shared" si="83" ref="AP97:AP104">IF(Q97&lt;&gt;"",Q97,"")</f>
        <v>86.33066055746468</v>
      </c>
      <c r="AQ97" s="79">
        <f aca="true" t="shared" si="84" ref="AQ97:AQ104">IF(S97&lt;&gt;"",S97,"")</f>
        <v>100</v>
      </c>
      <c r="AR97" s="52">
        <f aca="true" t="shared" si="85" ref="AR97:AR104">IF(U97&lt;&gt;"",U97,"")</f>
        <v>100</v>
      </c>
      <c r="AS97" s="52">
        <f aca="true" t="shared" si="86" ref="AS97:AS104">IF(W97&lt;&gt;"",W97,"")</f>
        <v>100</v>
      </c>
      <c r="AT97" s="52">
        <f aca="true" t="shared" si="87" ref="AT97:AT104">IF(Y97&lt;&gt;"",Y97,"")</f>
      </c>
      <c r="AU97" s="52">
        <f aca="true" t="shared" si="88" ref="AU97:AU104">IF(AA97&lt;&gt;"",AA97,"")</f>
      </c>
      <c r="AV97" s="54">
        <f aca="true" t="shared" si="89" ref="AV97:AV104">((SUM(AL97:AU97)-AK97))</f>
        <v>592.1339665533771</v>
      </c>
      <c r="AW97" s="58"/>
    </row>
    <row r="98" spans="2:49" ht="15.75">
      <c r="B98" s="128"/>
      <c r="C98" s="129">
        <v>2</v>
      </c>
      <c r="D98" s="160" t="s">
        <v>98</v>
      </c>
      <c r="E98" s="160" t="s">
        <v>99</v>
      </c>
      <c r="F98" s="161" t="s">
        <v>25</v>
      </c>
      <c r="G98" s="123">
        <f t="shared" si="69"/>
        <v>591.358950551151</v>
      </c>
      <c r="H98" s="119">
        <v>0.06326388888888888</v>
      </c>
      <c r="I98" s="120">
        <v>100</v>
      </c>
      <c r="J98" s="119">
        <v>0.05130787037037037</v>
      </c>
      <c r="K98" s="120">
        <v>100</v>
      </c>
      <c r="L98" s="119">
        <v>0.07854166666666666</v>
      </c>
      <c r="M98" s="120">
        <v>94.44444444444444</v>
      </c>
      <c r="N98" s="119">
        <v>0.034722222222222224</v>
      </c>
      <c r="O98" s="120">
        <v>100</v>
      </c>
      <c r="P98" s="119"/>
      <c r="Q98" s="120"/>
      <c r="R98" s="119"/>
      <c r="S98" s="120"/>
      <c r="T98" s="119">
        <v>0.05186342592592593</v>
      </c>
      <c r="U98" s="120">
        <v>87.16804284757865</v>
      </c>
      <c r="V98" s="119">
        <v>0.05401620370370371</v>
      </c>
      <c r="W98" s="120">
        <v>96.91450610670665</v>
      </c>
      <c r="X98" s="119">
        <v>0.036759259259259255</v>
      </c>
      <c r="Y98" s="120">
        <v>100</v>
      </c>
      <c r="Z98" s="119">
        <v>0.09357638888888888</v>
      </c>
      <c r="AA98" s="120">
        <v>93.95176252319109</v>
      </c>
      <c r="AB98" s="123">
        <f t="shared" si="70"/>
        <v>772.4787559219208</v>
      </c>
      <c r="AD98" s="50">
        <f t="shared" si="71"/>
        <v>100</v>
      </c>
      <c r="AE98" s="50">
        <f t="shared" si="72"/>
        <v>87.16804284757865</v>
      </c>
      <c r="AF98" s="51">
        <f t="shared" si="73"/>
        <v>8</v>
      </c>
      <c r="AG98" s="52">
        <f t="shared" si="74"/>
        <v>87.16804284757865</v>
      </c>
      <c r="AH98" s="52">
        <f t="shared" si="75"/>
        <v>93.95176252319109</v>
      </c>
      <c r="AI98" s="52">
        <f t="shared" si="76"/>
        <v>0</v>
      </c>
      <c r="AJ98" s="52">
        <f t="shared" si="77"/>
        <v>0</v>
      </c>
      <c r="AK98" s="53">
        <f t="shared" si="78"/>
        <v>181.11980537076974</v>
      </c>
      <c r="AL98" s="52">
        <f t="shared" si="79"/>
        <v>100</v>
      </c>
      <c r="AM98" s="52">
        <f t="shared" si="80"/>
        <v>100</v>
      </c>
      <c r="AN98" s="52">
        <f t="shared" si="81"/>
        <v>94.44444444444444</v>
      </c>
      <c r="AO98" s="52">
        <f t="shared" si="82"/>
        <v>100</v>
      </c>
      <c r="AP98" s="52">
        <f t="shared" si="83"/>
      </c>
      <c r="AQ98" s="52">
        <f t="shared" si="84"/>
      </c>
      <c r="AR98" s="52">
        <f t="shared" si="85"/>
        <v>87.16804284757865</v>
      </c>
      <c r="AS98" s="52">
        <f t="shared" si="86"/>
        <v>96.91450610670665</v>
      </c>
      <c r="AT98" s="52">
        <f t="shared" si="87"/>
        <v>100</v>
      </c>
      <c r="AU98" s="52">
        <f t="shared" si="88"/>
        <v>93.95176252319109</v>
      </c>
      <c r="AV98" s="54">
        <f t="shared" si="89"/>
        <v>591.358950551151</v>
      </c>
      <c r="AW98" s="58"/>
    </row>
    <row r="99" spans="2:49" ht="15.75">
      <c r="B99" s="128"/>
      <c r="C99" s="129">
        <v>3</v>
      </c>
      <c r="D99" s="160" t="s">
        <v>93</v>
      </c>
      <c r="E99" s="160" t="s">
        <v>175</v>
      </c>
      <c r="F99" s="161" t="s">
        <v>95</v>
      </c>
      <c r="G99" s="123">
        <f t="shared" si="69"/>
        <v>427.08427184256755</v>
      </c>
      <c r="H99" s="119"/>
      <c r="I99" s="120"/>
      <c r="J99" s="119">
        <v>0.06327546296296296</v>
      </c>
      <c r="K99" s="120">
        <v>81.08651911468813</v>
      </c>
      <c r="L99" s="122"/>
      <c r="M99" s="120"/>
      <c r="N99" s="119"/>
      <c r="O99" s="120"/>
      <c r="P99" s="119">
        <v>0.08636574074074073</v>
      </c>
      <c r="Q99" s="120">
        <v>60.600375234521586</v>
      </c>
      <c r="R99" s="119">
        <v>0.049895833333333334</v>
      </c>
      <c r="S99" s="120">
        <v>89.32962189747158</v>
      </c>
      <c r="T99" s="119"/>
      <c r="U99" s="120"/>
      <c r="V99" s="119"/>
      <c r="W99" s="120"/>
      <c r="X99" s="119">
        <v>0.03826388888888889</v>
      </c>
      <c r="Y99" s="120">
        <v>96.06775559588627</v>
      </c>
      <c r="Z99" s="119">
        <v>0.08791666666666666</v>
      </c>
      <c r="AA99" s="120">
        <v>100</v>
      </c>
      <c r="AB99" s="123">
        <f t="shared" si="70"/>
        <v>427.08427184256755</v>
      </c>
      <c r="AD99" s="50">
        <f t="shared" si="71"/>
        <v>100</v>
      </c>
      <c r="AE99" s="50">
        <f t="shared" si="72"/>
        <v>60.600375234521586</v>
      </c>
      <c r="AF99" s="51">
        <f t="shared" si="73"/>
        <v>5</v>
      </c>
      <c r="AG99" s="52">
        <f t="shared" si="74"/>
        <v>0</v>
      </c>
      <c r="AH99" s="52">
        <f t="shared" si="75"/>
        <v>0</v>
      </c>
      <c r="AI99" s="52">
        <f t="shared" si="76"/>
        <v>0</v>
      </c>
      <c r="AJ99" s="52">
        <f t="shared" si="77"/>
        <v>0</v>
      </c>
      <c r="AK99" s="53">
        <f t="shared" si="78"/>
        <v>0</v>
      </c>
      <c r="AL99" s="52">
        <f t="shared" si="79"/>
      </c>
      <c r="AM99" s="52">
        <f t="shared" si="80"/>
        <v>81.08651911468813</v>
      </c>
      <c r="AN99" s="52">
        <f t="shared" si="81"/>
      </c>
      <c r="AO99" s="52">
        <f t="shared" si="82"/>
      </c>
      <c r="AP99" s="52">
        <f t="shared" si="83"/>
        <v>60.600375234521586</v>
      </c>
      <c r="AQ99" s="52">
        <f t="shared" si="84"/>
        <v>89.32962189747158</v>
      </c>
      <c r="AR99" s="52">
        <f t="shared" si="85"/>
      </c>
      <c r="AS99" s="52">
        <f t="shared" si="86"/>
      </c>
      <c r="AT99" s="52">
        <f t="shared" si="87"/>
        <v>96.06775559588627</v>
      </c>
      <c r="AU99" s="52">
        <f t="shared" si="88"/>
        <v>100</v>
      </c>
      <c r="AV99" s="54">
        <f t="shared" si="89"/>
        <v>427.08427184256755</v>
      </c>
      <c r="AW99" s="55"/>
    </row>
    <row r="100" spans="2:49" ht="15.75">
      <c r="B100" s="128"/>
      <c r="C100" s="129">
        <v>4</v>
      </c>
      <c r="D100" s="160" t="s">
        <v>93</v>
      </c>
      <c r="E100" s="160" t="s">
        <v>94</v>
      </c>
      <c r="F100" s="161" t="s">
        <v>44</v>
      </c>
      <c r="G100" s="123">
        <f t="shared" si="69"/>
        <v>391.98307315503945</v>
      </c>
      <c r="H100" s="122"/>
      <c r="I100" s="120"/>
      <c r="J100" s="119"/>
      <c r="K100" s="120"/>
      <c r="L100" s="119"/>
      <c r="M100" s="120"/>
      <c r="N100" s="121"/>
      <c r="O100" s="120"/>
      <c r="P100" s="119">
        <v>0.05233796296296297</v>
      </c>
      <c r="Q100" s="120">
        <v>100</v>
      </c>
      <c r="R100" s="119">
        <v>0.04646990740740741</v>
      </c>
      <c r="S100" s="120">
        <v>95.91531755915318</v>
      </c>
      <c r="T100" s="119"/>
      <c r="U100" s="120"/>
      <c r="V100" s="119"/>
      <c r="W100" s="120"/>
      <c r="X100" s="119">
        <v>0.03826388888888889</v>
      </c>
      <c r="Y100" s="120">
        <v>96.06775559588627</v>
      </c>
      <c r="Z100" s="119">
        <v>0.08791666666666666</v>
      </c>
      <c r="AA100" s="120">
        <v>100</v>
      </c>
      <c r="AB100" s="123">
        <f t="shared" si="70"/>
        <v>391.98307315503945</v>
      </c>
      <c r="AD100" s="50">
        <f t="shared" si="71"/>
        <v>100</v>
      </c>
      <c r="AE100" s="50">
        <f t="shared" si="72"/>
        <v>95.91531755915318</v>
      </c>
      <c r="AF100" s="51">
        <f t="shared" si="73"/>
        <v>4</v>
      </c>
      <c r="AG100" s="52">
        <f t="shared" si="74"/>
        <v>0</v>
      </c>
      <c r="AH100" s="52">
        <f t="shared" si="75"/>
        <v>0</v>
      </c>
      <c r="AI100" s="52">
        <f t="shared" si="76"/>
        <v>0</v>
      </c>
      <c r="AJ100" s="52">
        <f t="shared" si="77"/>
        <v>0</v>
      </c>
      <c r="AK100" s="53">
        <f t="shared" si="78"/>
        <v>0</v>
      </c>
      <c r="AL100" s="52">
        <f t="shared" si="79"/>
      </c>
      <c r="AM100" s="52">
        <f t="shared" si="80"/>
      </c>
      <c r="AN100" s="52">
        <f t="shared" si="81"/>
      </c>
      <c r="AO100" s="52">
        <f t="shared" si="82"/>
      </c>
      <c r="AP100" s="52">
        <f t="shared" si="83"/>
        <v>100</v>
      </c>
      <c r="AQ100" s="52">
        <f t="shared" si="84"/>
        <v>95.91531755915318</v>
      </c>
      <c r="AR100" s="52">
        <f t="shared" si="85"/>
      </c>
      <c r="AS100" s="52">
        <f t="shared" si="86"/>
      </c>
      <c r="AT100" s="52">
        <f t="shared" si="87"/>
        <v>96.06775559588627</v>
      </c>
      <c r="AU100" s="52">
        <f t="shared" si="88"/>
        <v>100</v>
      </c>
      <c r="AV100" s="54">
        <f t="shared" si="89"/>
        <v>391.98307315503945</v>
      </c>
      <c r="AW100" s="58"/>
    </row>
    <row r="101" spans="2:49" ht="15.75">
      <c r="B101" s="128"/>
      <c r="C101" s="129">
        <v>5</v>
      </c>
      <c r="D101" s="160" t="s">
        <v>446</v>
      </c>
      <c r="E101" s="160" t="s">
        <v>447</v>
      </c>
      <c r="F101" s="161" t="s">
        <v>32</v>
      </c>
      <c r="G101" s="123">
        <f t="shared" si="69"/>
        <v>149.21222099006624</v>
      </c>
      <c r="H101" s="122"/>
      <c r="I101" s="120"/>
      <c r="J101" s="119"/>
      <c r="K101" s="120"/>
      <c r="L101" s="119"/>
      <c r="M101" s="120"/>
      <c r="N101" s="121"/>
      <c r="O101" s="120"/>
      <c r="P101" s="119"/>
      <c r="Q101" s="120"/>
      <c r="R101" s="119"/>
      <c r="S101" s="120"/>
      <c r="T101" s="119"/>
      <c r="U101" s="120"/>
      <c r="V101" s="119"/>
      <c r="W101" s="120"/>
      <c r="X101" s="119">
        <v>0.0587962962962963</v>
      </c>
      <c r="Y101" s="120">
        <v>62.51968503937007</v>
      </c>
      <c r="Z101" s="119">
        <v>0.10141203703703704</v>
      </c>
      <c r="AA101" s="120">
        <v>86.69253595069618</v>
      </c>
      <c r="AB101" s="123">
        <f t="shared" si="70"/>
        <v>149.21222099006624</v>
      </c>
      <c r="AD101" s="50">
        <f t="shared" si="71"/>
        <v>86.69253595069618</v>
      </c>
      <c r="AE101" s="50">
        <f t="shared" si="72"/>
        <v>62.51968503937007</v>
      </c>
      <c r="AF101" s="51">
        <f t="shared" si="73"/>
        <v>2</v>
      </c>
      <c r="AG101" s="52">
        <f t="shared" si="74"/>
        <v>0</v>
      </c>
      <c r="AH101" s="52">
        <f t="shared" si="75"/>
        <v>0</v>
      </c>
      <c r="AI101" s="52">
        <f t="shared" si="76"/>
        <v>0</v>
      </c>
      <c r="AJ101" s="52">
        <f t="shared" si="77"/>
        <v>0</v>
      </c>
      <c r="AK101" s="53">
        <f t="shared" si="78"/>
        <v>0</v>
      </c>
      <c r="AL101" s="52">
        <f t="shared" si="79"/>
      </c>
      <c r="AM101" s="52">
        <f t="shared" si="80"/>
      </c>
      <c r="AN101" s="52">
        <f t="shared" si="81"/>
      </c>
      <c r="AO101" s="52">
        <f t="shared" si="82"/>
      </c>
      <c r="AP101" s="52">
        <f t="shared" si="83"/>
      </c>
      <c r="AQ101" s="52">
        <f t="shared" si="84"/>
      </c>
      <c r="AR101" s="52">
        <f t="shared" si="85"/>
      </c>
      <c r="AS101" s="52">
        <f t="shared" si="86"/>
      </c>
      <c r="AT101" s="52">
        <f t="shared" si="87"/>
        <v>62.51968503937007</v>
      </c>
      <c r="AU101" s="52">
        <f t="shared" si="88"/>
        <v>86.69253595069618</v>
      </c>
      <c r="AV101" s="54">
        <f t="shared" si="89"/>
        <v>149.21222099006624</v>
      </c>
      <c r="AW101" s="58"/>
    </row>
    <row r="102" spans="2:49" ht="15.75">
      <c r="B102" s="128"/>
      <c r="C102" s="129">
        <v>6</v>
      </c>
      <c r="D102" s="160" t="s">
        <v>385</v>
      </c>
      <c r="E102" s="160" t="s">
        <v>248</v>
      </c>
      <c r="F102" s="161" t="s">
        <v>411</v>
      </c>
      <c r="G102" s="123">
        <f t="shared" si="69"/>
        <v>147.22317878606543</v>
      </c>
      <c r="H102" s="122"/>
      <c r="I102" s="120"/>
      <c r="J102" s="119"/>
      <c r="K102" s="120"/>
      <c r="L102" s="119"/>
      <c r="M102" s="120"/>
      <c r="N102" s="121"/>
      <c r="O102" s="120"/>
      <c r="P102" s="119"/>
      <c r="Q102" s="120"/>
      <c r="R102" s="119"/>
      <c r="S102" s="120"/>
      <c r="T102" s="119">
        <v>0.058472222222222224</v>
      </c>
      <c r="U102" s="120">
        <v>77.31591448931115</v>
      </c>
      <c r="V102" s="119">
        <v>0.07488425925925926</v>
      </c>
      <c r="W102" s="120">
        <v>69.90726429675426</v>
      </c>
      <c r="X102" s="119"/>
      <c r="Y102" s="120"/>
      <c r="Z102" s="119"/>
      <c r="AA102" s="120"/>
      <c r="AB102" s="123">
        <f t="shared" si="70"/>
        <v>147.22317878606543</v>
      </c>
      <c r="AD102" s="50">
        <f t="shared" si="71"/>
        <v>77.31591448931115</v>
      </c>
      <c r="AE102" s="50">
        <f t="shared" si="72"/>
        <v>69.90726429675426</v>
      </c>
      <c r="AF102" s="51">
        <f t="shared" si="73"/>
        <v>2</v>
      </c>
      <c r="AG102" s="52">
        <f t="shared" si="74"/>
        <v>0</v>
      </c>
      <c r="AH102" s="52">
        <f t="shared" si="75"/>
        <v>0</v>
      </c>
      <c r="AI102" s="52">
        <f t="shared" si="76"/>
        <v>0</v>
      </c>
      <c r="AJ102" s="52">
        <f t="shared" si="77"/>
        <v>0</v>
      </c>
      <c r="AK102" s="53">
        <f t="shared" si="78"/>
        <v>0</v>
      </c>
      <c r="AL102" s="52">
        <f t="shared" si="79"/>
      </c>
      <c r="AM102" s="52">
        <f t="shared" si="80"/>
      </c>
      <c r="AN102" s="52">
        <f t="shared" si="81"/>
      </c>
      <c r="AO102" s="52">
        <f t="shared" si="82"/>
      </c>
      <c r="AP102" s="52">
        <f t="shared" si="83"/>
      </c>
      <c r="AQ102" s="52">
        <f t="shared" si="84"/>
      </c>
      <c r="AR102" s="52">
        <f t="shared" si="85"/>
        <v>77.31591448931115</v>
      </c>
      <c r="AS102" s="52">
        <f t="shared" si="86"/>
        <v>69.90726429675426</v>
      </c>
      <c r="AT102" s="52">
        <f t="shared" si="87"/>
      </c>
      <c r="AU102" s="52">
        <f t="shared" si="88"/>
      </c>
      <c r="AV102" s="54">
        <f t="shared" si="89"/>
        <v>147.22317878606543</v>
      </c>
      <c r="AW102" s="58"/>
    </row>
    <row r="103" spans="2:49" ht="15.75">
      <c r="B103" s="128"/>
      <c r="C103" s="129">
        <v>7</v>
      </c>
      <c r="D103" s="160" t="s">
        <v>339</v>
      </c>
      <c r="E103" s="160" t="s">
        <v>224</v>
      </c>
      <c r="F103" s="161" t="s">
        <v>23</v>
      </c>
      <c r="G103" s="123">
        <f t="shared" si="69"/>
        <v>115.54007256371119</v>
      </c>
      <c r="H103" s="122"/>
      <c r="I103" s="120"/>
      <c r="J103" s="119"/>
      <c r="K103" s="120"/>
      <c r="L103" s="119"/>
      <c r="M103" s="120"/>
      <c r="N103" s="121"/>
      <c r="O103" s="120"/>
      <c r="P103" s="119">
        <v>0.09207175925925926</v>
      </c>
      <c r="Q103" s="120">
        <v>56.844751728472666</v>
      </c>
      <c r="R103" s="119">
        <v>0.0759375</v>
      </c>
      <c r="S103" s="120">
        <v>58.695320835238526</v>
      </c>
      <c r="T103" s="119"/>
      <c r="U103" s="120"/>
      <c r="V103" s="119"/>
      <c r="W103" s="120"/>
      <c r="X103" s="119"/>
      <c r="Y103" s="120"/>
      <c r="Z103" s="119"/>
      <c r="AA103" s="120"/>
      <c r="AB103" s="123">
        <f t="shared" si="70"/>
        <v>115.54007256371119</v>
      </c>
      <c r="AD103" s="50">
        <f t="shared" si="71"/>
        <v>58.695320835238526</v>
      </c>
      <c r="AE103" s="50">
        <f t="shared" si="72"/>
        <v>56.844751728472666</v>
      </c>
      <c r="AF103" s="51">
        <f t="shared" si="73"/>
        <v>2</v>
      </c>
      <c r="AG103" s="52">
        <f t="shared" si="74"/>
        <v>0</v>
      </c>
      <c r="AH103" s="52">
        <f t="shared" si="75"/>
        <v>0</v>
      </c>
      <c r="AI103" s="52">
        <f t="shared" si="76"/>
        <v>0</v>
      </c>
      <c r="AJ103" s="52">
        <f t="shared" si="77"/>
        <v>0</v>
      </c>
      <c r="AK103" s="53">
        <f t="shared" si="78"/>
        <v>0</v>
      </c>
      <c r="AL103" s="52">
        <f t="shared" si="79"/>
      </c>
      <c r="AM103" s="52">
        <f t="shared" si="80"/>
      </c>
      <c r="AN103" s="52">
        <f t="shared" si="81"/>
      </c>
      <c r="AO103" s="52">
        <f t="shared" si="82"/>
      </c>
      <c r="AP103" s="52">
        <f t="shared" si="83"/>
        <v>56.844751728472666</v>
      </c>
      <c r="AQ103" s="52">
        <f t="shared" si="84"/>
        <v>58.695320835238526</v>
      </c>
      <c r="AR103" s="52">
        <f t="shared" si="85"/>
      </c>
      <c r="AS103" s="52">
        <f t="shared" si="86"/>
      </c>
      <c r="AT103" s="52">
        <f t="shared" si="87"/>
      </c>
      <c r="AU103" s="52">
        <f t="shared" si="88"/>
      </c>
      <c r="AV103" s="54">
        <f t="shared" si="89"/>
        <v>115.54007256371119</v>
      </c>
      <c r="AW103" s="58"/>
    </row>
    <row r="104" spans="2:49" ht="15.75">
      <c r="B104" s="128"/>
      <c r="C104" s="129">
        <v>8</v>
      </c>
      <c r="D104" s="160" t="s">
        <v>448</v>
      </c>
      <c r="E104" s="160" t="s">
        <v>449</v>
      </c>
      <c r="F104" s="161" t="s">
        <v>450</v>
      </c>
      <c r="G104" s="123">
        <f t="shared" si="69"/>
        <v>63.065925337569496</v>
      </c>
      <c r="H104" s="122"/>
      <c r="I104" s="120"/>
      <c r="J104" s="119"/>
      <c r="K104" s="120"/>
      <c r="L104" s="119"/>
      <c r="M104" s="120"/>
      <c r="N104" s="121"/>
      <c r="O104" s="120"/>
      <c r="P104" s="119"/>
      <c r="Q104" s="120"/>
      <c r="R104" s="119"/>
      <c r="S104" s="120"/>
      <c r="T104" s="119"/>
      <c r="U104" s="120"/>
      <c r="V104" s="119"/>
      <c r="W104" s="120"/>
      <c r="X104" s="119">
        <v>0.05828703703703703</v>
      </c>
      <c r="Y104" s="120">
        <v>63.065925337569496</v>
      </c>
      <c r="Z104" s="119"/>
      <c r="AA104" s="120"/>
      <c r="AB104" s="123">
        <f t="shared" si="70"/>
        <v>63.065925337569496</v>
      </c>
      <c r="AD104" s="50">
        <f t="shared" si="71"/>
        <v>63.065925337569496</v>
      </c>
      <c r="AE104" s="50">
        <f t="shared" si="72"/>
        <v>63.065925337569496</v>
      </c>
      <c r="AF104" s="51">
        <f t="shared" si="73"/>
        <v>1</v>
      </c>
      <c r="AG104" s="52">
        <f t="shared" si="74"/>
        <v>0</v>
      </c>
      <c r="AH104" s="52">
        <f t="shared" si="75"/>
        <v>0</v>
      </c>
      <c r="AI104" s="52">
        <f t="shared" si="76"/>
        <v>0</v>
      </c>
      <c r="AJ104" s="52">
        <f t="shared" si="77"/>
        <v>0</v>
      </c>
      <c r="AK104" s="53">
        <f t="shared" si="78"/>
        <v>0</v>
      </c>
      <c r="AL104" s="52">
        <f t="shared" si="79"/>
      </c>
      <c r="AM104" s="52">
        <f t="shared" si="80"/>
      </c>
      <c r="AN104" s="52">
        <f t="shared" si="81"/>
      </c>
      <c r="AO104" s="52">
        <f t="shared" si="82"/>
      </c>
      <c r="AP104" s="52">
        <f t="shared" si="83"/>
      </c>
      <c r="AQ104" s="52">
        <f t="shared" si="84"/>
      </c>
      <c r="AR104" s="52">
        <f t="shared" si="85"/>
      </c>
      <c r="AS104" s="52">
        <f t="shared" si="86"/>
      </c>
      <c r="AT104" s="52">
        <f t="shared" si="87"/>
        <v>63.065925337569496</v>
      </c>
      <c r="AU104" s="52">
        <f t="shared" si="88"/>
      </c>
      <c r="AV104" s="54">
        <f t="shared" si="89"/>
        <v>63.065925337569496</v>
      </c>
      <c r="AW104" s="58"/>
    </row>
    <row r="105" spans="2:49" ht="12.75">
      <c r="B105" s="134"/>
      <c r="C105" s="81"/>
      <c r="D105" s="136"/>
      <c r="E105" s="137"/>
      <c r="F105" s="83"/>
      <c r="G105" s="84"/>
      <c r="H105" s="76"/>
      <c r="I105" s="77"/>
      <c r="J105" s="76"/>
      <c r="K105" s="77"/>
      <c r="L105" s="76"/>
      <c r="M105" s="77"/>
      <c r="N105" s="76"/>
      <c r="O105" s="77"/>
      <c r="P105" s="76"/>
      <c r="Q105" s="77"/>
      <c r="R105" s="78"/>
      <c r="S105" s="78"/>
      <c r="T105" s="76"/>
      <c r="U105" s="77"/>
      <c r="V105" s="76"/>
      <c r="W105" s="77"/>
      <c r="X105" s="85"/>
      <c r="Y105" s="78"/>
      <c r="Z105" s="85"/>
      <c r="AA105" s="78"/>
      <c r="AB105" s="84"/>
      <c r="AD105" s="63"/>
      <c r="AE105" s="63"/>
      <c r="AF105" s="135"/>
      <c r="AG105" s="75"/>
      <c r="AH105" s="75"/>
      <c r="AI105" s="75"/>
      <c r="AJ105" s="75"/>
      <c r="AK105" s="87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58"/>
    </row>
    <row r="106" spans="3:28" ht="12.75">
      <c r="C106" s="64"/>
      <c r="D106" s="64"/>
      <c r="E106" s="64"/>
      <c r="F106" s="65"/>
      <c r="G106"/>
      <c r="I106" s="66"/>
      <c r="J106" s="67"/>
      <c r="K106" s="66"/>
      <c r="L106" s="67"/>
      <c r="M106" s="68"/>
      <c r="N106" s="68"/>
      <c r="O106" s="68"/>
      <c r="P106" s="68"/>
      <c r="Q106" s="69"/>
      <c r="R106" s="69"/>
      <c r="S106" s="69"/>
      <c r="T106" s="69"/>
      <c r="U106" s="70"/>
      <c r="V106" s="70"/>
      <c r="W106" s="70"/>
      <c r="X106" s="71"/>
      <c r="Y106" s="72"/>
      <c r="Z106" s="73"/>
      <c r="AA106" s="72"/>
      <c r="AB106"/>
    </row>
    <row r="107" spans="3:28" ht="22.5" customHeight="1">
      <c r="C107" s="22" t="s">
        <v>31</v>
      </c>
      <c r="D107" s="22"/>
      <c r="F107" s="2"/>
      <c r="G107"/>
      <c r="I107" s="5"/>
      <c r="M107" s="6"/>
      <c r="Q107" s="7"/>
      <c r="R107" s="7"/>
      <c r="U107" s="8"/>
      <c r="V107" s="8"/>
      <c r="Y107" s="10"/>
      <c r="Z107" s="60"/>
      <c r="AB107"/>
    </row>
    <row r="108" spans="3:28" ht="13.5" thickBot="1">
      <c r="C108" s="64"/>
      <c r="D108" s="64"/>
      <c r="E108" s="64"/>
      <c r="F108" s="65"/>
      <c r="G108"/>
      <c r="I108" s="66"/>
      <c r="J108" s="67"/>
      <c r="K108" s="66"/>
      <c r="L108" s="67"/>
      <c r="M108" s="68"/>
      <c r="N108" s="68"/>
      <c r="O108" s="68"/>
      <c r="P108" s="68"/>
      <c r="Q108" s="69"/>
      <c r="R108" s="69"/>
      <c r="S108" s="69"/>
      <c r="T108" s="69"/>
      <c r="U108" s="70"/>
      <c r="V108" s="70"/>
      <c r="W108" s="70"/>
      <c r="X108" s="71"/>
      <c r="Y108" s="72"/>
      <c r="Z108" s="73"/>
      <c r="AA108" s="72"/>
      <c r="AB108"/>
    </row>
    <row r="109" spans="1:49" s="37" customFormat="1" ht="42.75" thickBot="1">
      <c r="A109" s="23"/>
      <c r="B109" s="24" t="s">
        <v>1</v>
      </c>
      <c r="C109" s="25" t="s">
        <v>2</v>
      </c>
      <c r="D109" s="25" t="s">
        <v>3</v>
      </c>
      <c r="E109" s="25" t="s">
        <v>4</v>
      </c>
      <c r="F109" s="25" t="s">
        <v>5</v>
      </c>
      <c r="G109" s="26" t="s">
        <v>6</v>
      </c>
      <c r="H109" s="27" t="s">
        <v>7</v>
      </c>
      <c r="I109" s="114" t="s">
        <v>96</v>
      </c>
      <c r="J109" s="27" t="s">
        <v>8</v>
      </c>
      <c r="K109" s="114" t="s">
        <v>170</v>
      </c>
      <c r="L109" s="28" t="s">
        <v>7</v>
      </c>
      <c r="M109" s="29" t="s">
        <v>59</v>
      </c>
      <c r="N109" s="28" t="s">
        <v>8</v>
      </c>
      <c r="O109" s="29" t="s">
        <v>180</v>
      </c>
      <c r="P109" s="30" t="s">
        <v>7</v>
      </c>
      <c r="Q109" s="31" t="s">
        <v>302</v>
      </c>
      <c r="R109" s="30" t="s">
        <v>8</v>
      </c>
      <c r="S109" s="31" t="s">
        <v>303</v>
      </c>
      <c r="T109" s="32" t="s">
        <v>7</v>
      </c>
      <c r="U109" s="33" t="s">
        <v>304</v>
      </c>
      <c r="V109" s="32" t="s">
        <v>8</v>
      </c>
      <c r="W109" s="33" t="s">
        <v>305</v>
      </c>
      <c r="X109" s="34" t="s">
        <v>7</v>
      </c>
      <c r="Y109" s="35" t="s">
        <v>306</v>
      </c>
      <c r="Z109" s="34" t="s">
        <v>8</v>
      </c>
      <c r="AA109" s="35" t="s">
        <v>307</v>
      </c>
      <c r="AB109" s="36" t="s">
        <v>9</v>
      </c>
      <c r="AD109" s="38" t="s">
        <v>10</v>
      </c>
      <c r="AE109" s="39" t="s">
        <v>11</v>
      </c>
      <c r="AF109" s="40" t="s">
        <v>12</v>
      </c>
      <c r="AG109" s="41" t="s">
        <v>13</v>
      </c>
      <c r="AH109" s="42" t="s">
        <v>14</v>
      </c>
      <c r="AI109" s="42" t="s">
        <v>15</v>
      </c>
      <c r="AJ109" s="42" t="s">
        <v>16</v>
      </c>
      <c r="AK109" s="43" t="s">
        <v>17</v>
      </c>
      <c r="AL109" s="170" t="str">
        <f>I109</f>
        <v>Barcouço Día 1</v>
      </c>
      <c r="AM109" s="170" t="str">
        <f>K109</f>
        <v>Barcouço Día 2</v>
      </c>
      <c r="AN109" s="170" t="str">
        <f>M109</f>
        <v>La Almunia  Día 1</v>
      </c>
      <c r="AO109" s="170" t="str">
        <f>O109</f>
        <v>La Almunia  Día 2</v>
      </c>
      <c r="AP109" s="170" t="str">
        <f>Q109</f>
        <v>Tierz        Dia 1</v>
      </c>
      <c r="AQ109" s="170" t="str">
        <f>S109</f>
        <v>Tierz             Dia 2</v>
      </c>
      <c r="AR109" s="170" t="s">
        <v>37</v>
      </c>
      <c r="AS109" s="170" t="s">
        <v>38</v>
      </c>
      <c r="AT109" s="170" t="s">
        <v>306</v>
      </c>
      <c r="AU109" s="170" t="s">
        <v>307</v>
      </c>
      <c r="AV109" s="44" t="s">
        <v>18</v>
      </c>
      <c r="AW109" s="45" t="s">
        <v>488</v>
      </c>
    </row>
    <row r="110" spans="2:49" ht="15.75" customHeight="1">
      <c r="B110" s="46"/>
      <c r="C110" s="59">
        <v>1</v>
      </c>
      <c r="D110" s="162" t="s">
        <v>104</v>
      </c>
      <c r="E110" s="162" t="s">
        <v>105</v>
      </c>
      <c r="F110" s="163" t="s">
        <v>103</v>
      </c>
      <c r="G110" s="118">
        <f>AV110</f>
        <v>600</v>
      </c>
      <c r="H110" s="119">
        <v>0.06356481481481481</v>
      </c>
      <c r="I110" s="120">
        <v>100</v>
      </c>
      <c r="J110" s="119">
        <v>0.07092592592592593</v>
      </c>
      <c r="K110" s="120">
        <v>100</v>
      </c>
      <c r="L110" s="119">
        <v>0.08625</v>
      </c>
      <c r="M110" s="120">
        <v>100</v>
      </c>
      <c r="N110" s="119">
        <v>0.031435185185185184</v>
      </c>
      <c r="O110" s="120">
        <v>100</v>
      </c>
      <c r="P110" s="119">
        <v>0.07006944444444445</v>
      </c>
      <c r="Q110" s="120">
        <v>100</v>
      </c>
      <c r="R110" s="119">
        <v>0.0362037037037037</v>
      </c>
      <c r="S110" s="120">
        <v>100</v>
      </c>
      <c r="T110" s="119"/>
      <c r="U110" s="120"/>
      <c r="V110" s="119"/>
      <c r="W110" s="120"/>
      <c r="X110" s="119">
        <v>0.05807870370370371</v>
      </c>
      <c r="Y110" s="120">
        <v>100</v>
      </c>
      <c r="Z110" s="119">
        <v>0.04223379629629629</v>
      </c>
      <c r="AA110" s="120">
        <v>100</v>
      </c>
      <c r="AB110" s="126">
        <f>I110+K110+M110+O110+Q110+S110+U110+W110+Y110+AA110</f>
        <v>800</v>
      </c>
      <c r="AD110" s="50">
        <f>LARGE($AL110:$AU110,1)</f>
        <v>100</v>
      </c>
      <c r="AE110" s="50">
        <f>SMALL($AL110:$AU110,1)</f>
        <v>100</v>
      </c>
      <c r="AF110" s="51">
        <f>COUNT(AL110:AU110)</f>
        <v>8</v>
      </c>
      <c r="AG110" s="52">
        <f>IF(COUNTBLANK($AL110:$AU110)&lt;4,SMALL($AL110:$AU110,1),0)</f>
        <v>100</v>
      </c>
      <c r="AH110" s="52">
        <f>IF(COUNTBLANK($AL110:$AU110)&lt;3,SMALL($AL110:$AU110,2),0)</f>
        <v>100</v>
      </c>
      <c r="AI110" s="52">
        <f>IF(COUNTBLANK($AL110:$AU110)&lt;2,SMALL($AL110:$AU110,3),0)</f>
        <v>0</v>
      </c>
      <c r="AJ110" s="52">
        <f>IF(COUNTBLANK($AL110:$AU110)&lt;1,SMALL($AL110:$AU110,4),0)</f>
        <v>0</v>
      </c>
      <c r="AK110" s="53">
        <f>SUM(AG110:AJ110)</f>
        <v>200</v>
      </c>
      <c r="AL110" s="52">
        <f>IF(I110&lt;&gt;"",I110,"")</f>
        <v>100</v>
      </c>
      <c r="AM110" s="52">
        <f>IF(K110&lt;&gt;"",K110,"")</f>
        <v>100</v>
      </c>
      <c r="AN110" s="52">
        <f>IF(M110&lt;&gt;"",M110,"")</f>
        <v>100</v>
      </c>
      <c r="AO110" s="52">
        <f>IF(O110&lt;&gt;"",O110,"")</f>
        <v>100</v>
      </c>
      <c r="AP110" s="52">
        <f>IF(Q110&lt;&gt;"",Q110,"")</f>
        <v>100</v>
      </c>
      <c r="AQ110" s="52">
        <f>IF(S110&lt;&gt;"",S110,"")</f>
        <v>100</v>
      </c>
      <c r="AR110" s="52">
        <f>IF(U110&lt;&gt;"",U110,"")</f>
      </c>
      <c r="AS110" s="52">
        <f>IF(W110&lt;&gt;"",W110,"")</f>
      </c>
      <c r="AT110" s="52">
        <f>IF(Y110&lt;&gt;"",Y110,"")</f>
        <v>100</v>
      </c>
      <c r="AU110" s="52">
        <f>IF(AA110&lt;&gt;"",AA110,"")</f>
        <v>100</v>
      </c>
      <c r="AV110" s="54">
        <f>((SUM(AL110:AU110)-AK110))</f>
        <v>600</v>
      </c>
      <c r="AW110" s="58"/>
    </row>
    <row r="111" spans="2:49" ht="15.75">
      <c r="B111" s="46"/>
      <c r="C111" s="59">
        <v>2</v>
      </c>
      <c r="D111" s="162" t="s">
        <v>277</v>
      </c>
      <c r="E111" s="162" t="s">
        <v>278</v>
      </c>
      <c r="F111" s="163" t="s">
        <v>19</v>
      </c>
      <c r="G111" s="118">
        <f>AV111</f>
        <v>324.68841516580585</v>
      </c>
      <c r="H111" s="119"/>
      <c r="I111" s="120"/>
      <c r="J111" s="119"/>
      <c r="K111" s="120"/>
      <c r="L111" s="119">
        <v>0.09083333333333334</v>
      </c>
      <c r="M111" s="120">
        <v>94.95412844036696</v>
      </c>
      <c r="N111" s="119">
        <v>0.044606481481481476</v>
      </c>
      <c r="O111" s="120">
        <v>70.47223663726</v>
      </c>
      <c r="P111" s="119">
        <v>0.08627314814814814</v>
      </c>
      <c r="Q111" s="120">
        <v>81.2181379125302</v>
      </c>
      <c r="R111" s="119">
        <v>0.04638888888888889</v>
      </c>
      <c r="S111" s="120">
        <v>78.0439121756487</v>
      </c>
      <c r="T111" s="119"/>
      <c r="U111" s="120"/>
      <c r="V111" s="119"/>
      <c r="W111" s="120"/>
      <c r="X111" s="119"/>
      <c r="Y111" s="120"/>
      <c r="Z111" s="119"/>
      <c r="AA111" s="120"/>
      <c r="AB111" s="126">
        <f>I111+K111+M111+O111+Q111+S111+U111+W111+Y111+AA111</f>
        <v>324.68841516580585</v>
      </c>
      <c r="AD111" s="50">
        <f>LARGE($AL111:$AU111,1)</f>
        <v>94.95412844036696</v>
      </c>
      <c r="AE111" s="50">
        <f>SMALL($AL111:$AU111,1)</f>
        <v>70.47223663726</v>
      </c>
      <c r="AF111" s="51">
        <f>COUNT(AL111:AU111)</f>
        <v>4</v>
      </c>
      <c r="AG111" s="52">
        <f>IF(COUNTBLANK($AL111:$AU111)&lt;4,SMALL($AL111:$AU111,1),0)</f>
        <v>0</v>
      </c>
      <c r="AH111" s="52">
        <f>IF(COUNTBLANK($AL111:$AU111)&lt;3,SMALL($AL111:$AU111,2),0)</f>
        <v>0</v>
      </c>
      <c r="AI111" s="52">
        <f>IF(COUNTBLANK($AL111:$AU111)&lt;2,SMALL($AL111:$AU111,3),0)</f>
        <v>0</v>
      </c>
      <c r="AJ111" s="52">
        <f>IF(COUNTBLANK($AL111:$AU111)&lt;1,SMALL($AL111:$AU111,4),0)</f>
        <v>0</v>
      </c>
      <c r="AK111" s="53">
        <f>SUM(AG111:AJ111)</f>
        <v>0</v>
      </c>
      <c r="AL111" s="52">
        <f>IF(I111&lt;&gt;"",I111,"")</f>
      </c>
      <c r="AM111" s="52">
        <f>IF(K111&lt;&gt;"",K111,"")</f>
      </c>
      <c r="AN111" s="52">
        <f>IF(M111&lt;&gt;"",M111,"")</f>
        <v>94.95412844036696</v>
      </c>
      <c r="AO111" s="52">
        <f>IF(O111&lt;&gt;"",O111,"")</f>
        <v>70.47223663726</v>
      </c>
      <c r="AP111" s="52">
        <f>IF(Q111&lt;&gt;"",Q111,"")</f>
        <v>81.2181379125302</v>
      </c>
      <c r="AQ111" s="52">
        <f>IF(S111&lt;&gt;"",S111,"")</f>
        <v>78.0439121756487</v>
      </c>
      <c r="AR111" s="52">
        <f>IF(U111&lt;&gt;"",U111,"")</f>
      </c>
      <c r="AS111" s="52">
        <f>IF(W111&lt;&gt;"",W111,"")</f>
      </c>
      <c r="AT111" s="52">
        <f>IF(Y111&lt;&gt;"",Y111,"")</f>
      </c>
      <c r="AU111" s="52">
        <f>IF(AA111&lt;&gt;"",AA111,"")</f>
      </c>
      <c r="AV111" s="54">
        <f>((SUM(AL111:AU111)-AK111))</f>
        <v>324.68841516580585</v>
      </c>
      <c r="AW111" s="58"/>
    </row>
    <row r="112" spans="2:49" ht="15.75">
      <c r="B112" s="46"/>
      <c r="C112" s="59">
        <v>3</v>
      </c>
      <c r="D112" s="162" t="s">
        <v>427</v>
      </c>
      <c r="E112" s="162" t="s">
        <v>428</v>
      </c>
      <c r="F112" s="163" t="s">
        <v>429</v>
      </c>
      <c r="G112" s="118">
        <f>AV112</f>
        <v>99.2091735863978</v>
      </c>
      <c r="H112" s="119"/>
      <c r="I112" s="120"/>
      <c r="J112" s="119"/>
      <c r="K112" s="120"/>
      <c r="L112" s="119"/>
      <c r="M112" s="120"/>
      <c r="N112" s="119"/>
      <c r="O112" s="120"/>
      <c r="P112" s="119"/>
      <c r="Q112" s="120"/>
      <c r="R112" s="119"/>
      <c r="S112" s="120"/>
      <c r="T112" s="119"/>
      <c r="U112" s="120"/>
      <c r="V112" s="119"/>
      <c r="W112" s="120"/>
      <c r="X112" s="119">
        <v>0.058541666666666665</v>
      </c>
      <c r="Y112" s="120">
        <v>99.2091735863978</v>
      </c>
      <c r="Z112" s="119"/>
      <c r="AA112" s="120"/>
      <c r="AB112" s="126">
        <f>I112+K112+M112+O112+Q112+S112+U112+W112+Y112+AA112</f>
        <v>99.2091735863978</v>
      </c>
      <c r="AD112" s="50">
        <f>LARGE($AL112:$AU112,1)</f>
        <v>99.2091735863978</v>
      </c>
      <c r="AE112" s="50">
        <f>SMALL($AL112:$AU112,1)</f>
        <v>99.2091735863978</v>
      </c>
      <c r="AF112" s="51">
        <f>COUNT(AL112:AU112)</f>
        <v>1</v>
      </c>
      <c r="AG112" s="52">
        <f>IF(COUNTBLANK($AL112:$AU112)&lt;4,SMALL($AL112:$AU112,1),0)</f>
        <v>0</v>
      </c>
      <c r="AH112" s="52">
        <f>IF(COUNTBLANK($AL112:$AU112)&lt;3,SMALL($AL112:$AU112,2),0)</f>
        <v>0</v>
      </c>
      <c r="AI112" s="52">
        <f>IF(COUNTBLANK($AL112:$AU112)&lt;2,SMALL($AL112:$AU112,3),0)</f>
        <v>0</v>
      </c>
      <c r="AJ112" s="52">
        <f>IF(COUNTBLANK($AL112:$AU112)&lt;1,SMALL($AL112:$AU112,4),0)</f>
        <v>0</v>
      </c>
      <c r="AK112" s="53">
        <f>SUM(AG112:AJ112)</f>
        <v>0</v>
      </c>
      <c r="AL112" s="52">
        <f>IF(I112&lt;&gt;"",I112,"")</f>
      </c>
      <c r="AM112" s="52">
        <f>IF(K112&lt;&gt;"",K112,"")</f>
      </c>
      <c r="AN112" s="52">
        <f>IF(M112&lt;&gt;"",M112,"")</f>
      </c>
      <c r="AO112" s="52">
        <f>IF(O112&lt;&gt;"",O112,"")</f>
      </c>
      <c r="AP112" s="52">
        <f>IF(Q112&lt;&gt;"",Q112,"")</f>
      </c>
      <c r="AQ112" s="52">
        <f>IF(S112&lt;&gt;"",S112,"")</f>
      </c>
      <c r="AR112" s="52">
        <f>IF(U112&lt;&gt;"",U112,"")</f>
      </c>
      <c r="AS112" s="52">
        <f>IF(W112&lt;&gt;"",W112,"")</f>
      </c>
      <c r="AT112" s="52">
        <f>IF(Y112&lt;&gt;"",Y112,"")</f>
        <v>99.2091735863978</v>
      </c>
      <c r="AU112" s="52">
        <f>IF(AA112&lt;&gt;"",AA112,"")</f>
      </c>
      <c r="AV112" s="54">
        <f>((SUM(AL112:AU112)-AK112))</f>
        <v>99.2091735863978</v>
      </c>
      <c r="AW112" s="58"/>
    </row>
    <row r="113" spans="3:49" ht="12.75" customHeight="1">
      <c r="C113" s="81"/>
      <c r="D113" s="81"/>
      <c r="E113" s="82"/>
      <c r="F113" s="83"/>
      <c r="G113" s="84"/>
      <c r="H113" s="76"/>
      <c r="I113" s="77"/>
      <c r="J113" s="76"/>
      <c r="K113" s="77"/>
      <c r="L113" s="76"/>
      <c r="M113" s="78"/>
      <c r="N113" s="76"/>
      <c r="O113" s="78"/>
      <c r="P113" s="78"/>
      <c r="Q113" s="78"/>
      <c r="R113" s="78"/>
      <c r="S113" s="78"/>
      <c r="T113" s="78"/>
      <c r="U113" s="78"/>
      <c r="V113" s="78"/>
      <c r="W113" s="78"/>
      <c r="X113" s="85"/>
      <c r="Y113" s="78"/>
      <c r="Z113" s="85"/>
      <c r="AA113" s="78"/>
      <c r="AB113" s="84"/>
      <c r="AD113" s="63"/>
      <c r="AE113" s="63"/>
      <c r="AF113" s="86"/>
      <c r="AG113" s="75"/>
      <c r="AH113" s="75"/>
      <c r="AI113" s="75"/>
      <c r="AJ113" s="75"/>
      <c r="AK113" s="87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W113" s="58"/>
    </row>
    <row r="114" spans="3:28" ht="12.75">
      <c r="C114" s="64"/>
      <c r="D114" s="64"/>
      <c r="E114" s="64"/>
      <c r="F114" s="65"/>
      <c r="G114"/>
      <c r="I114" s="66"/>
      <c r="J114" s="67"/>
      <c r="K114" s="66"/>
      <c r="L114" s="67"/>
      <c r="M114" s="68"/>
      <c r="N114" s="68"/>
      <c r="O114" s="68"/>
      <c r="P114" s="68"/>
      <c r="Q114" s="69"/>
      <c r="R114" s="69"/>
      <c r="S114" s="69"/>
      <c r="T114" s="69"/>
      <c r="U114" s="70"/>
      <c r="V114" s="70"/>
      <c r="W114" s="70"/>
      <c r="X114" s="71"/>
      <c r="Y114" s="72"/>
      <c r="Z114" s="73"/>
      <c r="AA114" s="72"/>
      <c r="AB114"/>
    </row>
    <row r="115" spans="3:28" ht="22.5" customHeight="1">
      <c r="C115" s="22" t="s">
        <v>164</v>
      </c>
      <c r="D115" s="22"/>
      <c r="F115" s="2"/>
      <c r="G115"/>
      <c r="J115"/>
      <c r="K115" s="3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3:28" ht="13.5" thickBot="1">
      <c r="C116" s="64"/>
      <c r="D116" s="64"/>
      <c r="E116" s="64"/>
      <c r="F116" s="65"/>
      <c r="G116"/>
      <c r="J116"/>
      <c r="K116" s="3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49" s="37" customFormat="1" ht="42.75" thickBot="1">
      <c r="A117" s="23"/>
      <c r="B117" s="25" t="s">
        <v>1</v>
      </c>
      <c r="C117" s="25" t="s">
        <v>2</v>
      </c>
      <c r="D117" s="25" t="s">
        <v>3</v>
      </c>
      <c r="E117" s="25" t="s">
        <v>4</v>
      </c>
      <c r="F117" s="25" t="s">
        <v>5</v>
      </c>
      <c r="G117" s="26" t="s">
        <v>6</v>
      </c>
      <c r="H117" s="27" t="s">
        <v>7</v>
      </c>
      <c r="I117" s="114" t="s">
        <v>96</v>
      </c>
      <c r="J117" s="27" t="s">
        <v>8</v>
      </c>
      <c r="K117" s="114" t="s">
        <v>170</v>
      </c>
      <c r="L117" s="28" t="s">
        <v>7</v>
      </c>
      <c r="M117" s="29" t="s">
        <v>59</v>
      </c>
      <c r="N117" s="28" t="s">
        <v>8</v>
      </c>
      <c r="O117" s="29" t="s">
        <v>180</v>
      </c>
      <c r="P117" s="30" t="s">
        <v>7</v>
      </c>
      <c r="Q117" s="31" t="s">
        <v>302</v>
      </c>
      <c r="R117" s="30" t="s">
        <v>8</v>
      </c>
      <c r="S117" s="31" t="s">
        <v>303</v>
      </c>
      <c r="T117" s="32" t="s">
        <v>7</v>
      </c>
      <c r="U117" s="33" t="s">
        <v>304</v>
      </c>
      <c r="V117" s="32" t="s">
        <v>8</v>
      </c>
      <c r="W117" s="33" t="s">
        <v>305</v>
      </c>
      <c r="X117" s="34" t="s">
        <v>7</v>
      </c>
      <c r="Y117" s="35" t="s">
        <v>306</v>
      </c>
      <c r="Z117" s="34" t="s">
        <v>8</v>
      </c>
      <c r="AA117" s="35" t="s">
        <v>307</v>
      </c>
      <c r="AB117" s="36" t="s">
        <v>9</v>
      </c>
      <c r="AD117" s="38" t="s">
        <v>10</v>
      </c>
      <c r="AE117" s="39" t="s">
        <v>11</v>
      </c>
      <c r="AF117" s="40" t="s">
        <v>12</v>
      </c>
      <c r="AG117" s="41" t="s">
        <v>13</v>
      </c>
      <c r="AH117" s="42" t="s">
        <v>14</v>
      </c>
      <c r="AI117" s="42" t="s">
        <v>15</v>
      </c>
      <c r="AJ117" s="42" t="s">
        <v>16</v>
      </c>
      <c r="AK117" s="43" t="s">
        <v>17</v>
      </c>
      <c r="AL117" s="170" t="str">
        <f>I117</f>
        <v>Barcouço Día 1</v>
      </c>
      <c r="AM117" s="170" t="str">
        <f>K117</f>
        <v>Barcouço Día 2</v>
      </c>
      <c r="AN117" s="170" t="str">
        <f>M117</f>
        <v>La Almunia  Día 1</v>
      </c>
      <c r="AO117" s="170" t="str">
        <f>O117</f>
        <v>La Almunia  Día 2</v>
      </c>
      <c r="AP117" s="170" t="str">
        <f>Q117</f>
        <v>Tierz        Dia 1</v>
      </c>
      <c r="AQ117" s="170" t="str">
        <f>S117</f>
        <v>Tierz             Dia 2</v>
      </c>
      <c r="AR117" s="170" t="s">
        <v>37</v>
      </c>
      <c r="AS117" s="170" t="s">
        <v>38</v>
      </c>
      <c r="AT117" s="170" t="s">
        <v>306</v>
      </c>
      <c r="AU117" s="170" t="s">
        <v>307</v>
      </c>
      <c r="AV117" s="44" t="s">
        <v>18</v>
      </c>
      <c r="AW117" s="45" t="s">
        <v>488</v>
      </c>
    </row>
    <row r="118" spans="2:49" ht="15.75">
      <c r="B118" s="128"/>
      <c r="C118" s="129">
        <v>1</v>
      </c>
      <c r="D118" s="160"/>
      <c r="E118" s="160"/>
      <c r="F118" s="161"/>
      <c r="G118" s="131">
        <f>AV118</f>
        <v>0</v>
      </c>
      <c r="H118" s="119"/>
      <c r="I118" s="120"/>
      <c r="J118" s="119"/>
      <c r="K118" s="120"/>
      <c r="L118" s="119"/>
      <c r="M118" s="120"/>
      <c r="N118" s="119"/>
      <c r="O118" s="120"/>
      <c r="P118" s="119"/>
      <c r="Q118" s="120"/>
      <c r="R118" s="119"/>
      <c r="S118" s="120"/>
      <c r="T118" s="119"/>
      <c r="U118" s="120"/>
      <c r="V118" s="119"/>
      <c r="W118" s="120"/>
      <c r="X118" s="119"/>
      <c r="Y118" s="120"/>
      <c r="Z118" s="119"/>
      <c r="AA118" s="120"/>
      <c r="AB118" s="123">
        <f>I118+K118+M118+O118+Q118+S118+U118+W118+Y118+AA118</f>
        <v>0</v>
      </c>
      <c r="AD118" s="50" t="e">
        <f>LARGE($AL118:$AU118,1)</f>
        <v>#NUM!</v>
      </c>
      <c r="AE118" s="50" t="e">
        <f>SMALL($AL118:$AU118,1)</f>
        <v>#NUM!</v>
      </c>
      <c r="AF118" s="51">
        <f>COUNT(AL118:AU118)</f>
        <v>0</v>
      </c>
      <c r="AG118" s="52">
        <f>IF(COUNTBLANK($AL118:$AU118)&lt;4,SMALL($AL118:$AU118,1),0)</f>
        <v>0</v>
      </c>
      <c r="AH118" s="52">
        <f>IF(COUNTBLANK($AL118:$AU118)&lt;3,SMALL($AL118:$AU118,2),0)</f>
        <v>0</v>
      </c>
      <c r="AI118" s="52">
        <f>IF(COUNTBLANK($AL118:$AU118)&lt;2,SMALL($AL118:$AU118,3),0)</f>
        <v>0</v>
      </c>
      <c r="AJ118" s="52">
        <f>IF(COUNTBLANK($AL118:$AU118)&lt;1,SMALL($AL118:$AU118,4),0)</f>
        <v>0</v>
      </c>
      <c r="AK118" s="53">
        <f>SUM(AG118:AJ118)</f>
        <v>0</v>
      </c>
      <c r="AL118" s="52">
        <f>IF(I118&lt;&gt;"",I118,"")</f>
      </c>
      <c r="AM118" s="52">
        <f>IF(K118&lt;&gt;"",K118,"")</f>
      </c>
      <c r="AN118" s="52">
        <f>IF(M118&lt;&gt;"",M118,"")</f>
      </c>
      <c r="AO118" s="52">
        <f>IF(O118&lt;&gt;"",O118,"")</f>
      </c>
      <c r="AP118" s="80">
        <f>IF(Q118&lt;&gt;"",Q118,"")</f>
      </c>
      <c r="AQ118" s="80">
        <f>IF(S118&lt;&gt;"",S118,"")</f>
      </c>
      <c r="AR118" s="52">
        <f>IF(U118&lt;&gt;"",U118,"")</f>
      </c>
      <c r="AS118" s="52">
        <f>IF(W118&lt;&gt;"",W118,"")</f>
      </c>
      <c r="AT118" s="52">
        <f>IF(Y118&lt;&gt;"",Y118,"")</f>
      </c>
      <c r="AU118" s="52">
        <f>IF(AA118&lt;&gt;"",AA118,"")</f>
      </c>
      <c r="AV118" s="54">
        <f>((SUM(AL118:AU118)-AK118))</f>
        <v>0</v>
      </c>
      <c r="AW118" s="58"/>
    </row>
    <row r="119" spans="2:49" ht="15.75">
      <c r="B119" s="128"/>
      <c r="C119" s="129">
        <v>2</v>
      </c>
      <c r="D119" s="160"/>
      <c r="E119" s="160"/>
      <c r="F119" s="161"/>
      <c r="G119" s="123">
        <f>AV119</f>
        <v>0</v>
      </c>
      <c r="H119" s="119"/>
      <c r="I119" s="120"/>
      <c r="J119" s="119"/>
      <c r="K119" s="120"/>
      <c r="L119" s="119"/>
      <c r="M119" s="120"/>
      <c r="N119" s="119"/>
      <c r="O119" s="120"/>
      <c r="P119" s="119"/>
      <c r="Q119" s="120"/>
      <c r="R119" s="119"/>
      <c r="S119" s="120"/>
      <c r="T119" s="119"/>
      <c r="U119" s="120"/>
      <c r="V119" s="119"/>
      <c r="W119" s="120"/>
      <c r="X119" s="119"/>
      <c r="Y119" s="120"/>
      <c r="Z119" s="121"/>
      <c r="AA119" s="120"/>
      <c r="AB119" s="123">
        <f>I119+K119+M119+O119+Q119+S119+U119+W119+Y119+AA119</f>
        <v>0</v>
      </c>
      <c r="AD119" s="50" t="e">
        <f>LARGE($AL119:$AU119,1)</f>
        <v>#NUM!</v>
      </c>
      <c r="AE119" s="50" t="e">
        <f>SMALL($AL119:$AU119,1)</f>
        <v>#NUM!</v>
      </c>
      <c r="AF119" s="51">
        <f>COUNT(AL119:AU119)</f>
        <v>0</v>
      </c>
      <c r="AG119" s="52">
        <f>IF(COUNTBLANK($AL119:$AU119)&lt;4,SMALL($AL119:$AU119,1),0)</f>
        <v>0</v>
      </c>
      <c r="AH119" s="52">
        <f>IF(COUNTBLANK($AL119:$AU119)&lt;3,SMALL($AL119:$AU119,2),0)</f>
        <v>0</v>
      </c>
      <c r="AI119" s="52">
        <f>IF(COUNTBLANK($AL119:$AU119)&lt;2,SMALL($AL119:$AU119,3),0)</f>
        <v>0</v>
      </c>
      <c r="AJ119" s="52">
        <f>IF(COUNTBLANK($AL119:$AU119)&lt;1,SMALL($AL119:$AU119,4),0)</f>
        <v>0</v>
      </c>
      <c r="AK119" s="53">
        <f>SUM(AG119:AJ119)</f>
        <v>0</v>
      </c>
      <c r="AL119" s="52">
        <f>IF(I119&lt;&gt;"",I119,"")</f>
      </c>
      <c r="AM119" s="52">
        <f>IF(K119&lt;&gt;"",K119,"")</f>
      </c>
      <c r="AN119" s="52">
        <f>IF(M119&lt;&gt;"",M119,"")</f>
      </c>
      <c r="AO119" s="52">
        <f>IF(O119&lt;&gt;"",O119,"")</f>
      </c>
      <c r="AP119" s="52">
        <f>IF(Q119&lt;&gt;"",Q119,"")</f>
      </c>
      <c r="AQ119" s="52">
        <f>IF(S119&lt;&gt;"",S119,"")</f>
      </c>
      <c r="AR119" s="52">
        <f>IF(U119&lt;&gt;"",U119,"")</f>
      </c>
      <c r="AS119" s="52">
        <f>IF(W119&lt;&gt;"",W119,"")</f>
      </c>
      <c r="AT119" s="52">
        <f>IF(Y119&lt;&gt;"",Y119,"")</f>
      </c>
      <c r="AU119" s="52">
        <f>IF(AA119&lt;&gt;"",AA119,"")</f>
      </c>
      <c r="AV119" s="54">
        <f>((SUM(AL119:AU119)-AK119))</f>
        <v>0</v>
      </c>
      <c r="AW119" s="58"/>
    </row>
    <row r="120" spans="2:49" ht="12.75">
      <c r="B120" s="134"/>
      <c r="C120" s="81"/>
      <c r="D120" s="136"/>
      <c r="E120" s="137"/>
      <c r="F120" s="83"/>
      <c r="G120" s="84"/>
      <c r="H120" s="76"/>
      <c r="I120" s="77"/>
      <c r="J120" s="76"/>
      <c r="K120" s="77"/>
      <c r="L120" s="76"/>
      <c r="M120" s="77"/>
      <c r="N120" s="76"/>
      <c r="O120" s="77"/>
      <c r="P120" s="76"/>
      <c r="Q120" s="77"/>
      <c r="R120" s="78"/>
      <c r="S120" s="78"/>
      <c r="T120" s="76"/>
      <c r="U120" s="77"/>
      <c r="V120" s="76"/>
      <c r="W120" s="77"/>
      <c r="X120" s="85"/>
      <c r="Y120" s="78"/>
      <c r="Z120" s="85"/>
      <c r="AA120" s="78"/>
      <c r="AB120" s="84"/>
      <c r="AD120" s="63"/>
      <c r="AE120" s="63"/>
      <c r="AF120" s="135"/>
      <c r="AG120" s="75"/>
      <c r="AH120" s="75"/>
      <c r="AI120" s="75"/>
      <c r="AJ120" s="75"/>
      <c r="AK120" s="87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58"/>
    </row>
    <row r="121" spans="3:28" ht="12.75">
      <c r="C121" s="64"/>
      <c r="D121" s="64"/>
      <c r="E121" s="64"/>
      <c r="F121" s="65"/>
      <c r="G121"/>
      <c r="I121" s="66"/>
      <c r="J121" s="67"/>
      <c r="K121" s="66"/>
      <c r="L121" s="67"/>
      <c r="M121" s="68"/>
      <c r="N121" s="68"/>
      <c r="O121" s="68"/>
      <c r="P121" s="68"/>
      <c r="Q121" s="69"/>
      <c r="R121" s="69"/>
      <c r="S121" s="69"/>
      <c r="T121" s="69"/>
      <c r="U121" s="70"/>
      <c r="V121" s="70"/>
      <c r="W121" s="70"/>
      <c r="X121" s="71"/>
      <c r="Y121" s="72"/>
      <c r="Z121" s="73"/>
      <c r="AA121" s="72"/>
      <c r="AB121"/>
    </row>
    <row r="122" spans="3:28" ht="22.5" customHeight="1">
      <c r="C122" s="22" t="s">
        <v>165</v>
      </c>
      <c r="D122" s="22"/>
      <c r="F122" s="2"/>
      <c r="G122"/>
      <c r="I122" s="5"/>
      <c r="M122" s="6"/>
      <c r="Q122" s="7"/>
      <c r="R122" s="7"/>
      <c r="U122" s="8"/>
      <c r="V122" s="8"/>
      <c r="Y122" s="10"/>
      <c r="Z122" s="60"/>
      <c r="AB122"/>
    </row>
    <row r="123" spans="3:28" ht="13.5" thickBot="1">
      <c r="C123" s="64"/>
      <c r="D123" s="64"/>
      <c r="E123" s="64"/>
      <c r="F123" s="65"/>
      <c r="G123"/>
      <c r="I123" s="66"/>
      <c r="J123" s="67"/>
      <c r="K123" s="66"/>
      <c r="L123" s="67"/>
      <c r="M123" s="68"/>
      <c r="N123" s="68"/>
      <c r="O123" s="68"/>
      <c r="P123" s="68"/>
      <c r="Q123" s="69"/>
      <c r="R123" s="69"/>
      <c r="S123" s="69"/>
      <c r="T123" s="69"/>
      <c r="U123" s="70"/>
      <c r="V123" s="70"/>
      <c r="W123" s="70"/>
      <c r="X123" s="71"/>
      <c r="Y123" s="72"/>
      <c r="Z123" s="73"/>
      <c r="AA123" s="72"/>
      <c r="AB123"/>
    </row>
    <row r="124" spans="1:49" s="37" customFormat="1" ht="42.75" thickBot="1">
      <c r="A124" s="23"/>
      <c r="B124" s="24" t="s">
        <v>1</v>
      </c>
      <c r="C124" s="25" t="s">
        <v>2</v>
      </c>
      <c r="D124" s="25" t="s">
        <v>3</v>
      </c>
      <c r="E124" s="25" t="s">
        <v>4</v>
      </c>
      <c r="F124" s="25" t="s">
        <v>5</v>
      </c>
      <c r="G124" s="26" t="s">
        <v>6</v>
      </c>
      <c r="H124" s="27" t="s">
        <v>7</v>
      </c>
      <c r="I124" s="114" t="s">
        <v>96</v>
      </c>
      <c r="J124" s="27" t="s">
        <v>8</v>
      </c>
      <c r="K124" s="114" t="s">
        <v>170</v>
      </c>
      <c r="L124" s="28" t="s">
        <v>7</v>
      </c>
      <c r="M124" s="29" t="s">
        <v>59</v>
      </c>
      <c r="N124" s="28" t="s">
        <v>8</v>
      </c>
      <c r="O124" s="29" t="s">
        <v>180</v>
      </c>
      <c r="P124" s="30" t="s">
        <v>7</v>
      </c>
      <c r="Q124" s="31" t="s">
        <v>302</v>
      </c>
      <c r="R124" s="30" t="s">
        <v>8</v>
      </c>
      <c r="S124" s="31" t="s">
        <v>303</v>
      </c>
      <c r="T124" s="32" t="s">
        <v>7</v>
      </c>
      <c r="U124" s="33" t="s">
        <v>304</v>
      </c>
      <c r="V124" s="32" t="s">
        <v>8</v>
      </c>
      <c r="W124" s="33" t="s">
        <v>305</v>
      </c>
      <c r="X124" s="34" t="s">
        <v>7</v>
      </c>
      <c r="Y124" s="35" t="s">
        <v>306</v>
      </c>
      <c r="Z124" s="34" t="s">
        <v>8</v>
      </c>
      <c r="AA124" s="35" t="s">
        <v>307</v>
      </c>
      <c r="AB124" s="36" t="s">
        <v>9</v>
      </c>
      <c r="AD124" s="38" t="s">
        <v>10</v>
      </c>
      <c r="AE124" s="39" t="s">
        <v>11</v>
      </c>
      <c r="AF124" s="40" t="s">
        <v>12</v>
      </c>
      <c r="AG124" s="41" t="s">
        <v>13</v>
      </c>
      <c r="AH124" s="42" t="s">
        <v>14</v>
      </c>
      <c r="AI124" s="42" t="s">
        <v>15</v>
      </c>
      <c r="AJ124" s="42" t="s">
        <v>16</v>
      </c>
      <c r="AK124" s="43" t="s">
        <v>17</v>
      </c>
      <c r="AL124" s="170" t="str">
        <f>I124</f>
        <v>Barcouço Día 1</v>
      </c>
      <c r="AM124" s="170" t="str">
        <f>K124</f>
        <v>Barcouço Día 2</v>
      </c>
      <c r="AN124" s="170" t="str">
        <f>M124</f>
        <v>La Almunia  Día 1</v>
      </c>
      <c r="AO124" s="170" t="str">
        <f>O124</f>
        <v>La Almunia  Día 2</v>
      </c>
      <c r="AP124" s="170" t="str">
        <f>Q124</f>
        <v>Tierz        Dia 1</v>
      </c>
      <c r="AQ124" s="170" t="str">
        <f>S124</f>
        <v>Tierz             Dia 2</v>
      </c>
      <c r="AR124" s="170" t="s">
        <v>37</v>
      </c>
      <c r="AS124" s="170" t="s">
        <v>38</v>
      </c>
      <c r="AT124" s="170" t="s">
        <v>306</v>
      </c>
      <c r="AU124" s="170" t="s">
        <v>307</v>
      </c>
      <c r="AV124" s="44" t="s">
        <v>18</v>
      </c>
      <c r="AW124" s="45" t="s">
        <v>488</v>
      </c>
    </row>
    <row r="125" spans="2:49" ht="15.75" customHeight="1">
      <c r="B125" s="46"/>
      <c r="C125" s="59">
        <v>1</v>
      </c>
      <c r="D125" s="162"/>
      <c r="E125" s="162"/>
      <c r="F125" s="163"/>
      <c r="G125" s="118">
        <f>AV125</f>
        <v>0</v>
      </c>
      <c r="H125" s="119"/>
      <c r="I125" s="120"/>
      <c r="J125" s="119"/>
      <c r="K125" s="120"/>
      <c r="L125" s="119"/>
      <c r="M125" s="120"/>
      <c r="N125" s="119"/>
      <c r="O125" s="120"/>
      <c r="P125" s="121"/>
      <c r="Q125" s="120"/>
      <c r="R125" s="121"/>
      <c r="S125" s="120"/>
      <c r="T125" s="119"/>
      <c r="U125" s="120"/>
      <c r="V125" s="119"/>
      <c r="W125" s="120"/>
      <c r="X125" s="119"/>
      <c r="Y125" s="120"/>
      <c r="Z125" s="119"/>
      <c r="AA125" s="120"/>
      <c r="AB125" s="126">
        <f>I125+K125+M125+O125+Q125+S125+U125+W125+Y125+AA125</f>
        <v>0</v>
      </c>
      <c r="AD125" s="50" t="e">
        <f>LARGE($AL125:$AU125,1)</f>
        <v>#NUM!</v>
      </c>
      <c r="AE125" s="50" t="e">
        <f>SMALL($AL125:$AU125,1)</f>
        <v>#NUM!</v>
      </c>
      <c r="AF125" s="51">
        <f>COUNT(AL125:AU125)</f>
        <v>0</v>
      </c>
      <c r="AG125" s="52">
        <f>IF(COUNTBLANK($AL125:$AU125)&lt;4,SMALL($AL125:$AU125,1),0)</f>
        <v>0</v>
      </c>
      <c r="AH125" s="52">
        <f>IF(COUNTBLANK($AL125:$AU125)&lt;3,SMALL($AL125:$AU125,2),0)</f>
        <v>0</v>
      </c>
      <c r="AI125" s="52">
        <f>IF(COUNTBLANK($AL125:$AU125)&lt;2,SMALL($AL125:$AU125,3),0)</f>
        <v>0</v>
      </c>
      <c r="AJ125" s="52">
        <f>IF(COUNTBLANK($AL125:$AU125)&lt;1,SMALL($AL125:$AU125,4),0)</f>
        <v>0</v>
      </c>
      <c r="AK125" s="53">
        <f>SUM(AG125:AJ125)</f>
        <v>0</v>
      </c>
      <c r="AL125" s="52">
        <f>IF(I125&lt;&gt;"",I125,"")</f>
      </c>
      <c r="AM125" s="52">
        <f>IF(K125&lt;&gt;"",K125,"")</f>
      </c>
      <c r="AN125" s="52">
        <f>IF(M125&lt;&gt;"",M125,"")</f>
      </c>
      <c r="AO125" s="52">
        <f>IF(O125&lt;&gt;"",O125,"")</f>
      </c>
      <c r="AP125" s="52">
        <f>IF(Q125&lt;&gt;"",Q125,"")</f>
      </c>
      <c r="AQ125" s="52">
        <f>IF(S125&lt;&gt;"",S125,"")</f>
      </c>
      <c r="AR125" s="52">
        <f>IF(U125&lt;&gt;"",U125,"")</f>
      </c>
      <c r="AS125" s="52">
        <f>IF(W125&lt;&gt;"",W125,"")</f>
      </c>
      <c r="AT125" s="52">
        <f>IF(Y125&lt;&gt;"",Y125,"")</f>
      </c>
      <c r="AU125" s="52">
        <f>IF(AA125&lt;&gt;"",AA125,"")</f>
      </c>
      <c r="AV125" s="54">
        <f>((SUM(AL125:AU125)-AK125))</f>
        <v>0</v>
      </c>
      <c r="AW125" s="58"/>
    </row>
    <row r="126" spans="2:49" ht="15.75">
      <c r="B126" s="46"/>
      <c r="C126" s="59">
        <v>2</v>
      </c>
      <c r="D126" s="162"/>
      <c r="E126" s="162"/>
      <c r="F126" s="163"/>
      <c r="G126" s="118">
        <f>AV126</f>
        <v>0</v>
      </c>
      <c r="H126" s="119"/>
      <c r="I126" s="120"/>
      <c r="J126" s="119"/>
      <c r="K126" s="120"/>
      <c r="L126" s="119"/>
      <c r="M126" s="120"/>
      <c r="N126" s="119"/>
      <c r="O126" s="120"/>
      <c r="P126" s="121"/>
      <c r="Q126" s="120"/>
      <c r="R126" s="121"/>
      <c r="S126" s="120"/>
      <c r="T126" s="119"/>
      <c r="U126" s="120"/>
      <c r="V126" s="119"/>
      <c r="W126" s="120"/>
      <c r="X126" s="119"/>
      <c r="Y126" s="120"/>
      <c r="Z126" s="119"/>
      <c r="AA126" s="120"/>
      <c r="AB126" s="126">
        <f>I126+K126+M126+O126+Q126+S126+U126+W126+Y126+AA126</f>
        <v>0</v>
      </c>
      <c r="AD126" s="50" t="e">
        <f>LARGE($AL126:$AU126,1)</f>
        <v>#NUM!</v>
      </c>
      <c r="AE126" s="50" t="e">
        <f>SMALL($AL126:$AU126,1)</f>
        <v>#NUM!</v>
      </c>
      <c r="AF126" s="51">
        <f>COUNT(AL126:AU126)</f>
        <v>0</v>
      </c>
      <c r="AG126" s="52">
        <f>IF(COUNTBLANK($AL126:$AU126)&lt;4,SMALL($AL126:$AU126,1),0)</f>
        <v>0</v>
      </c>
      <c r="AH126" s="52">
        <f>IF(COUNTBLANK($AL126:$AU126)&lt;3,SMALL($AL126:$AU126,2),0)</f>
        <v>0</v>
      </c>
      <c r="AI126" s="52">
        <f>IF(COUNTBLANK($AL126:$AU126)&lt;2,SMALL($AL126:$AU126,3),0)</f>
        <v>0</v>
      </c>
      <c r="AJ126" s="52">
        <f>IF(COUNTBLANK($AL126:$AU126)&lt;1,SMALL($AL126:$AU126,4),0)</f>
        <v>0</v>
      </c>
      <c r="AK126" s="53">
        <f>SUM(AG126:AJ126)</f>
        <v>0</v>
      </c>
      <c r="AL126" s="52">
        <f>IF(I126&lt;&gt;"",I126,"")</f>
      </c>
      <c r="AM126" s="52">
        <f>IF(K126&lt;&gt;"",K126,"")</f>
      </c>
      <c r="AN126" s="52">
        <f>IF(M126&lt;&gt;"",M126,"")</f>
      </c>
      <c r="AO126" s="52">
        <f>IF(O126&lt;&gt;"",O126,"")</f>
      </c>
      <c r="AP126" s="52">
        <f>IF(Q126&lt;&gt;"",Q126,"")</f>
      </c>
      <c r="AQ126" s="52">
        <f>IF(S126&lt;&gt;"",S126,"")</f>
      </c>
      <c r="AR126" s="52">
        <f>IF(U126&lt;&gt;"",U126,"")</f>
      </c>
      <c r="AS126" s="52">
        <f>IF(W126&lt;&gt;"",W126,"")</f>
      </c>
      <c r="AT126" s="52">
        <f>IF(Y126&lt;&gt;"",Y126,"")</f>
      </c>
      <c r="AU126" s="52">
        <f>IF(AA126&lt;&gt;"",AA126,"")</f>
      </c>
      <c r="AV126" s="54">
        <f>((SUM(AL126:AU126)-AK126))</f>
        <v>0</v>
      </c>
      <c r="AW126" s="58"/>
    </row>
    <row r="127" spans="3:49" ht="12.75" customHeight="1">
      <c r="C127" s="81"/>
      <c r="D127" s="81"/>
      <c r="E127" s="82"/>
      <c r="F127" s="83"/>
      <c r="G127" s="84"/>
      <c r="H127" s="76"/>
      <c r="I127" s="77"/>
      <c r="J127" s="76"/>
      <c r="K127" s="77"/>
      <c r="L127" s="76"/>
      <c r="M127" s="78"/>
      <c r="N127" s="76"/>
      <c r="O127" s="78"/>
      <c r="P127" s="78"/>
      <c r="Q127" s="78"/>
      <c r="R127" s="78"/>
      <c r="S127" s="78"/>
      <c r="T127" s="78"/>
      <c r="U127" s="78"/>
      <c r="V127" s="78"/>
      <c r="W127" s="78"/>
      <c r="X127" s="85"/>
      <c r="Y127" s="78"/>
      <c r="Z127" s="85"/>
      <c r="AA127" s="78"/>
      <c r="AB127" s="84"/>
      <c r="AD127" s="63"/>
      <c r="AE127" s="63"/>
      <c r="AF127" s="86"/>
      <c r="AG127" s="75"/>
      <c r="AH127" s="75"/>
      <c r="AI127" s="75"/>
      <c r="AJ127" s="75"/>
      <c r="AK127" s="87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W127" s="58"/>
    </row>
    <row r="128" spans="3:28" ht="12.75">
      <c r="C128" s="64"/>
      <c r="D128" s="64"/>
      <c r="E128" s="64"/>
      <c r="F128" s="65"/>
      <c r="G128"/>
      <c r="I128" s="66"/>
      <c r="J128" s="67"/>
      <c r="K128" s="66"/>
      <c r="L128" s="67"/>
      <c r="M128" s="68"/>
      <c r="N128" s="68"/>
      <c r="O128" s="68"/>
      <c r="P128" s="68"/>
      <c r="Q128" s="69"/>
      <c r="R128" s="69"/>
      <c r="S128" s="69"/>
      <c r="T128" s="69"/>
      <c r="U128" s="70"/>
      <c r="V128" s="70"/>
      <c r="W128" s="70"/>
      <c r="X128" s="71"/>
      <c r="Y128" s="72"/>
      <c r="Z128" s="73"/>
      <c r="AA128" s="72"/>
      <c r="AB128"/>
    </row>
    <row r="129" spans="3:28" ht="22.5" customHeight="1">
      <c r="C129" s="22" t="s">
        <v>169</v>
      </c>
      <c r="D129" s="22"/>
      <c r="F129" s="2"/>
      <c r="G129"/>
      <c r="I129" s="5"/>
      <c r="M129" s="6"/>
      <c r="Q129" s="7"/>
      <c r="R129" s="7"/>
      <c r="U129" s="8"/>
      <c r="V129" s="8"/>
      <c r="Y129" s="10"/>
      <c r="Z129" s="60"/>
      <c r="AB129"/>
    </row>
    <row r="130" spans="3:28" ht="13.5" thickBot="1">
      <c r="C130" s="64"/>
      <c r="D130" s="64"/>
      <c r="E130" s="64"/>
      <c r="F130" s="65"/>
      <c r="G130"/>
      <c r="I130" s="66"/>
      <c r="J130" s="67"/>
      <c r="K130" s="66"/>
      <c r="L130" s="67"/>
      <c r="M130" s="68"/>
      <c r="N130" s="68"/>
      <c r="O130" s="68"/>
      <c r="P130" s="68"/>
      <c r="Q130" s="69"/>
      <c r="R130" s="69"/>
      <c r="S130" s="69"/>
      <c r="T130" s="69"/>
      <c r="U130" s="70"/>
      <c r="V130" s="70"/>
      <c r="W130" s="70"/>
      <c r="X130" s="71"/>
      <c r="Y130" s="72"/>
      <c r="Z130" s="73"/>
      <c r="AA130" s="72"/>
      <c r="AB130"/>
    </row>
    <row r="131" spans="1:49" s="37" customFormat="1" ht="42.75" thickBot="1">
      <c r="A131" s="23"/>
      <c r="B131" s="25" t="s">
        <v>1</v>
      </c>
      <c r="C131" s="25" t="s">
        <v>2</v>
      </c>
      <c r="D131" s="25" t="s">
        <v>3</v>
      </c>
      <c r="E131" s="25" t="s">
        <v>4</v>
      </c>
      <c r="F131" s="25" t="s">
        <v>5</v>
      </c>
      <c r="G131" s="26" t="s">
        <v>6</v>
      </c>
      <c r="H131" s="27" t="s">
        <v>7</v>
      </c>
      <c r="I131" s="114" t="s">
        <v>96</v>
      </c>
      <c r="J131" s="27" t="s">
        <v>8</v>
      </c>
      <c r="K131" s="114" t="s">
        <v>170</v>
      </c>
      <c r="L131" s="28" t="s">
        <v>7</v>
      </c>
      <c r="M131" s="29" t="s">
        <v>59</v>
      </c>
      <c r="N131" s="28" t="s">
        <v>8</v>
      </c>
      <c r="O131" s="29" t="s">
        <v>180</v>
      </c>
      <c r="P131" s="30" t="s">
        <v>7</v>
      </c>
      <c r="Q131" s="31" t="s">
        <v>302</v>
      </c>
      <c r="R131" s="30" t="s">
        <v>8</v>
      </c>
      <c r="S131" s="31" t="s">
        <v>303</v>
      </c>
      <c r="T131" s="32" t="s">
        <v>7</v>
      </c>
      <c r="U131" s="33" t="s">
        <v>304</v>
      </c>
      <c r="V131" s="32" t="s">
        <v>8</v>
      </c>
      <c r="W131" s="33" t="s">
        <v>305</v>
      </c>
      <c r="X131" s="34" t="s">
        <v>7</v>
      </c>
      <c r="Y131" s="35" t="s">
        <v>306</v>
      </c>
      <c r="Z131" s="34" t="s">
        <v>8</v>
      </c>
      <c r="AA131" s="35" t="s">
        <v>307</v>
      </c>
      <c r="AB131" s="36" t="s">
        <v>9</v>
      </c>
      <c r="AD131" s="38" t="s">
        <v>10</v>
      </c>
      <c r="AE131" s="39" t="s">
        <v>11</v>
      </c>
      <c r="AF131" s="40" t="s">
        <v>12</v>
      </c>
      <c r="AG131" s="41" t="s">
        <v>13</v>
      </c>
      <c r="AH131" s="42" t="s">
        <v>14</v>
      </c>
      <c r="AI131" s="42" t="s">
        <v>15</v>
      </c>
      <c r="AJ131" s="42" t="s">
        <v>16</v>
      </c>
      <c r="AK131" s="43" t="s">
        <v>17</v>
      </c>
      <c r="AL131" s="170" t="str">
        <f>I131</f>
        <v>Barcouço Día 1</v>
      </c>
      <c r="AM131" s="170" t="str">
        <f>K131</f>
        <v>Barcouço Día 2</v>
      </c>
      <c r="AN131" s="170" t="str">
        <f>M131</f>
        <v>La Almunia  Día 1</v>
      </c>
      <c r="AO131" s="170" t="str">
        <f>O131</f>
        <v>La Almunia  Día 2</v>
      </c>
      <c r="AP131" s="170" t="str">
        <f>Q131</f>
        <v>Tierz        Dia 1</v>
      </c>
      <c r="AQ131" s="170" t="str">
        <f>S131</f>
        <v>Tierz             Dia 2</v>
      </c>
      <c r="AR131" s="170" t="s">
        <v>37</v>
      </c>
      <c r="AS131" s="170" t="s">
        <v>38</v>
      </c>
      <c r="AT131" s="170" t="s">
        <v>306</v>
      </c>
      <c r="AU131" s="170" t="s">
        <v>307</v>
      </c>
      <c r="AV131" s="44" t="s">
        <v>18</v>
      </c>
      <c r="AW131" s="45" t="s">
        <v>488</v>
      </c>
    </row>
    <row r="132" spans="2:49" ht="15.75">
      <c r="B132" s="128"/>
      <c r="C132" s="129">
        <v>1</v>
      </c>
      <c r="D132" s="160" t="s">
        <v>128</v>
      </c>
      <c r="E132" s="160" t="s">
        <v>129</v>
      </c>
      <c r="F132" s="161" t="s">
        <v>103</v>
      </c>
      <c r="G132" s="131">
        <f aca="true" t="shared" si="90" ref="G132:G166">AV132</f>
        <v>586.2070210987333</v>
      </c>
      <c r="H132" s="119">
        <v>0.06932870370370371</v>
      </c>
      <c r="I132" s="120">
        <v>100</v>
      </c>
      <c r="J132" s="119">
        <v>0.05045138888888889</v>
      </c>
      <c r="K132" s="120">
        <v>100</v>
      </c>
      <c r="L132" s="119">
        <v>0.07789351851851851</v>
      </c>
      <c r="M132" s="175">
        <f aca="true" t="shared" si="91" ref="M132:M141">AW132</f>
        <v>96.51839854374519</v>
      </c>
      <c r="N132" s="119">
        <v>0.034027777777777775</v>
      </c>
      <c r="O132" s="120">
        <v>89.42176870748301</v>
      </c>
      <c r="P132" s="119">
        <v>0.06498842592592592</v>
      </c>
      <c r="Q132" s="120">
        <v>96.65182546749776</v>
      </c>
      <c r="R132" s="179" t="s">
        <v>40</v>
      </c>
      <c r="S132" s="180">
        <v>10</v>
      </c>
      <c r="T132" s="119"/>
      <c r="U132" s="120"/>
      <c r="V132" s="119"/>
      <c r="W132" s="120"/>
      <c r="X132" s="176" t="s">
        <v>310</v>
      </c>
      <c r="Y132" s="175">
        <f>AW132</f>
        <v>96.51839854374519</v>
      </c>
      <c r="Z132" s="176" t="s">
        <v>310</v>
      </c>
      <c r="AA132" s="175">
        <f>AW132</f>
        <v>96.51839854374519</v>
      </c>
      <c r="AB132" s="123">
        <f aca="true" t="shared" si="92" ref="AB132:AB166">I132+K132+M132+O132+Q132+S132+U132+W132+Y132+AA132</f>
        <v>685.6287898062163</v>
      </c>
      <c r="AD132" s="50">
        <f aca="true" t="shared" si="93" ref="AD132:AD166">LARGE($AL132:$AU132,1)</f>
        <v>100</v>
      </c>
      <c r="AE132" s="50">
        <f aca="true" t="shared" si="94" ref="AE132:AE138">SMALL($AL132:$AU132,1)</f>
        <v>10</v>
      </c>
      <c r="AF132" s="51">
        <f aca="true" t="shared" si="95" ref="AF132:AF166">COUNT(AL132:AU132)</f>
        <v>8</v>
      </c>
      <c r="AG132" s="52">
        <f aca="true" t="shared" si="96" ref="AG132:AG166">IF(COUNTBLANK($AL132:$AU132)&lt;4,SMALL($AL132:$AU132,1),0)</f>
        <v>10</v>
      </c>
      <c r="AH132" s="52">
        <f aca="true" t="shared" si="97" ref="AH132:AH166">IF(COUNTBLANK($AL132:$AU132)&lt;3,SMALL($AL132:$AU132,2),0)</f>
        <v>89.42176870748301</v>
      </c>
      <c r="AI132" s="52">
        <f aca="true" t="shared" si="98" ref="AI132:AI166">IF(COUNTBLANK($AL132:$AU132)&lt;2,SMALL($AL132:$AU132,3),0)</f>
        <v>0</v>
      </c>
      <c r="AJ132" s="52">
        <f aca="true" t="shared" si="99" ref="AJ132:AJ166">IF(COUNTBLANK($AL132:$AU132)&lt;1,SMALL($AL132:$AU132,4),0)</f>
        <v>0</v>
      </c>
      <c r="AK132" s="53">
        <f aca="true" t="shared" si="100" ref="AK132:AK166">SUM(AG132:AJ132)</f>
        <v>99.42176870748301</v>
      </c>
      <c r="AL132" s="52">
        <f aca="true" t="shared" si="101" ref="AL132:AL166">IF(I132&lt;&gt;"",I132,"")</f>
        <v>100</v>
      </c>
      <c r="AM132" s="52">
        <f aca="true" t="shared" si="102" ref="AM132:AM166">IF(K132&lt;&gt;"",K132,"")</f>
        <v>100</v>
      </c>
      <c r="AN132" s="172">
        <f aca="true" t="shared" si="103" ref="AN132:AN166">IF(M132&lt;&gt;"",M132,"")</f>
        <v>96.51839854374519</v>
      </c>
      <c r="AO132" s="52">
        <f aca="true" t="shared" si="104" ref="AO132:AO166">IF(O132&lt;&gt;"",O132,"")</f>
        <v>89.42176870748301</v>
      </c>
      <c r="AP132" s="52">
        <f aca="true" t="shared" si="105" ref="AP132:AP145">IF(Q132&lt;&gt;"",Q132,"")</f>
        <v>96.65182546749776</v>
      </c>
      <c r="AQ132" s="52">
        <f aca="true" t="shared" si="106" ref="AQ132:AQ166">IF(S132&lt;&gt;"",S132,"")</f>
        <v>10</v>
      </c>
      <c r="AR132" s="52">
        <f aca="true" t="shared" si="107" ref="AR132:AR166">IF(U132&lt;&gt;"",U132,"")</f>
      </c>
      <c r="AS132" s="52">
        <f aca="true" t="shared" si="108" ref="AS132:AS166">IF(W132&lt;&gt;"",W132,"")</f>
      </c>
      <c r="AT132" s="172">
        <f aca="true" t="shared" si="109" ref="AT132:AT166">IF(Y132&lt;&gt;"",Y132,"")</f>
        <v>96.51839854374519</v>
      </c>
      <c r="AU132" s="172">
        <f aca="true" t="shared" si="110" ref="AU132:AU166">IF(AA132&lt;&gt;"",AA132,"")</f>
        <v>96.51839854374519</v>
      </c>
      <c r="AV132" s="54">
        <f aca="true" t="shared" si="111" ref="AV132:AV166">((SUM(AL132:AU132)-AK132))</f>
        <v>586.2070210987333</v>
      </c>
      <c r="AW132" s="13">
        <f>AVERAGE(AL132:AM132,AO132:AP132)</f>
        <v>96.51839854374519</v>
      </c>
    </row>
    <row r="133" spans="2:49" ht="15.75">
      <c r="B133" s="128"/>
      <c r="C133" s="129">
        <v>2</v>
      </c>
      <c r="D133" s="160" t="s">
        <v>145</v>
      </c>
      <c r="E133" s="160" t="s">
        <v>146</v>
      </c>
      <c r="F133" s="161" t="s">
        <v>65</v>
      </c>
      <c r="G133" s="123">
        <f t="shared" si="90"/>
        <v>582.6865533274462</v>
      </c>
      <c r="H133" s="179" t="s">
        <v>40</v>
      </c>
      <c r="I133" s="180">
        <v>10</v>
      </c>
      <c r="J133" s="119">
        <v>0.058784722222222224</v>
      </c>
      <c r="K133" s="120">
        <v>85.82398109864147</v>
      </c>
      <c r="L133" s="119">
        <v>0.07929398148148148</v>
      </c>
      <c r="M133" s="175">
        <f t="shared" si="91"/>
        <v>93.25799615499606</v>
      </c>
      <c r="N133" s="119">
        <v>0.035196759259259254</v>
      </c>
      <c r="O133" s="120">
        <v>86.45182505754687</v>
      </c>
      <c r="P133" s="119">
        <v>0.06517361111111111</v>
      </c>
      <c r="Q133" s="120">
        <v>96.37719765583377</v>
      </c>
      <c r="R133" s="119">
        <v>0.042743055555555555</v>
      </c>
      <c r="S133" s="120">
        <v>100</v>
      </c>
      <c r="T133" s="119">
        <v>0.050659722222222224</v>
      </c>
      <c r="U133" s="120">
        <v>100</v>
      </c>
      <c r="V133" s="119">
        <v>0.06436342592592592</v>
      </c>
      <c r="W133" s="120">
        <v>100</v>
      </c>
      <c r="X133" s="119">
        <v>0.05363425925925926</v>
      </c>
      <c r="Y133" s="120">
        <v>93.0513595166163</v>
      </c>
      <c r="Z133" s="119">
        <v>0.08458333333333333</v>
      </c>
      <c r="AA133" s="120">
        <v>84.35960591133005</v>
      </c>
      <c r="AB133" s="123">
        <f t="shared" si="92"/>
        <v>849.3219653949645</v>
      </c>
      <c r="AD133" s="50">
        <f t="shared" si="93"/>
        <v>100</v>
      </c>
      <c r="AE133" s="50">
        <f t="shared" si="94"/>
        <v>10</v>
      </c>
      <c r="AF133" s="51">
        <f t="shared" si="95"/>
        <v>10</v>
      </c>
      <c r="AG133" s="52">
        <f t="shared" si="96"/>
        <v>10</v>
      </c>
      <c r="AH133" s="52">
        <f t="shared" si="97"/>
        <v>84.35960591133005</v>
      </c>
      <c r="AI133" s="52">
        <f t="shared" si="98"/>
        <v>85.82398109864147</v>
      </c>
      <c r="AJ133" s="52">
        <f t="shared" si="99"/>
        <v>86.45182505754687</v>
      </c>
      <c r="AK133" s="53">
        <f t="shared" si="100"/>
        <v>266.63541206751836</v>
      </c>
      <c r="AL133" s="52">
        <f t="shared" si="101"/>
        <v>10</v>
      </c>
      <c r="AM133" s="52">
        <f t="shared" si="102"/>
        <v>85.82398109864147</v>
      </c>
      <c r="AN133" s="172">
        <f t="shared" si="103"/>
        <v>93.25799615499606</v>
      </c>
      <c r="AO133" s="52">
        <f t="shared" si="104"/>
        <v>86.45182505754687</v>
      </c>
      <c r="AP133" s="52">
        <f t="shared" si="105"/>
        <v>96.37719765583377</v>
      </c>
      <c r="AQ133" s="52">
        <f t="shared" si="106"/>
        <v>100</v>
      </c>
      <c r="AR133" s="52">
        <f t="shared" si="107"/>
        <v>100</v>
      </c>
      <c r="AS133" s="52">
        <f t="shared" si="108"/>
        <v>100</v>
      </c>
      <c r="AT133" s="52">
        <f t="shared" si="109"/>
        <v>93.0513595166163</v>
      </c>
      <c r="AU133" s="52">
        <f t="shared" si="110"/>
        <v>84.35960591133005</v>
      </c>
      <c r="AV133" s="54">
        <f t="shared" si="111"/>
        <v>582.6865533274462</v>
      </c>
      <c r="AW133" s="13">
        <f>AVERAGE(AM133,AO133:AU133)</f>
        <v>93.25799615499606</v>
      </c>
    </row>
    <row r="134" spans="2:49" ht="15.75">
      <c r="B134" s="128"/>
      <c r="C134" s="129">
        <v>3</v>
      </c>
      <c r="D134" s="160" t="s">
        <v>259</v>
      </c>
      <c r="E134" s="160" t="s">
        <v>260</v>
      </c>
      <c r="F134" s="161" t="s">
        <v>261</v>
      </c>
      <c r="G134" s="123">
        <f t="shared" si="90"/>
        <v>577.3252759992563</v>
      </c>
      <c r="H134" s="119"/>
      <c r="I134" s="120"/>
      <c r="J134" s="119"/>
      <c r="K134" s="120"/>
      <c r="L134" s="119">
        <v>0.08134259259259259</v>
      </c>
      <c r="M134" s="175">
        <f t="shared" si="91"/>
        <v>94.68344372170452</v>
      </c>
      <c r="N134" s="119">
        <v>0.030428240740740742</v>
      </c>
      <c r="O134" s="120">
        <v>100</v>
      </c>
      <c r="P134" s="119">
        <v>0.06596064814814816</v>
      </c>
      <c r="Q134" s="120">
        <v>95.22723284786802</v>
      </c>
      <c r="R134" s="119">
        <v>0.04293981481481481</v>
      </c>
      <c r="S134" s="120">
        <v>99.54177897574125</v>
      </c>
      <c r="T134" s="119">
        <v>0.07305555555555555</v>
      </c>
      <c r="U134" s="120">
        <v>69.34410646387833</v>
      </c>
      <c r="V134" s="119">
        <v>0.06834490740740741</v>
      </c>
      <c r="W134" s="120">
        <v>94.1744284504657</v>
      </c>
      <c r="X134" s="119">
        <v>0.05326388888888889</v>
      </c>
      <c r="Y134" s="120">
        <v>93.69839200347676</v>
      </c>
      <c r="Z134" s="119">
        <v>0.08349537037037037</v>
      </c>
      <c r="AA134" s="120">
        <v>85.45883005267535</v>
      </c>
      <c r="AB134" s="123">
        <f t="shared" si="92"/>
        <v>732.12821251581</v>
      </c>
      <c r="AD134" s="50">
        <f t="shared" si="93"/>
        <v>100</v>
      </c>
      <c r="AE134" s="50">
        <f t="shared" si="94"/>
        <v>69.34410646387833</v>
      </c>
      <c r="AF134" s="51">
        <f t="shared" si="95"/>
        <v>8</v>
      </c>
      <c r="AG134" s="52">
        <f t="shared" si="96"/>
        <v>69.34410646387833</v>
      </c>
      <c r="AH134" s="52">
        <f t="shared" si="97"/>
        <v>85.45883005267535</v>
      </c>
      <c r="AI134" s="52">
        <f t="shared" si="98"/>
        <v>0</v>
      </c>
      <c r="AJ134" s="52">
        <f t="shared" si="99"/>
        <v>0</v>
      </c>
      <c r="AK134" s="53">
        <f t="shared" si="100"/>
        <v>154.8029365165537</v>
      </c>
      <c r="AL134" s="52">
        <f t="shared" si="101"/>
      </c>
      <c r="AM134" s="52">
        <f t="shared" si="102"/>
      </c>
      <c r="AN134" s="172">
        <f t="shared" si="103"/>
        <v>94.68344372170452</v>
      </c>
      <c r="AO134" s="52">
        <f t="shared" si="104"/>
        <v>100</v>
      </c>
      <c r="AP134" s="52">
        <f t="shared" si="105"/>
        <v>95.22723284786802</v>
      </c>
      <c r="AQ134" s="52">
        <f t="shared" si="106"/>
        <v>99.54177897574125</v>
      </c>
      <c r="AR134" s="52">
        <f t="shared" si="107"/>
        <v>69.34410646387833</v>
      </c>
      <c r="AS134" s="52">
        <f t="shared" si="108"/>
        <v>94.1744284504657</v>
      </c>
      <c r="AT134" s="52">
        <f t="shared" si="109"/>
        <v>93.69839200347676</v>
      </c>
      <c r="AU134" s="52">
        <f t="shared" si="110"/>
        <v>85.45883005267535</v>
      </c>
      <c r="AV134" s="54">
        <f t="shared" si="111"/>
        <v>577.3252759992563</v>
      </c>
      <c r="AW134" s="13">
        <f>AVERAGE(AO134:AQ134,AS134:AU134)</f>
        <v>94.68344372170452</v>
      </c>
    </row>
    <row r="135" spans="2:49" ht="15.75">
      <c r="B135" s="128"/>
      <c r="C135" s="129">
        <v>4</v>
      </c>
      <c r="D135" s="160" t="s">
        <v>263</v>
      </c>
      <c r="E135" s="160" t="s">
        <v>264</v>
      </c>
      <c r="F135" s="161" t="s">
        <v>134</v>
      </c>
      <c r="G135" s="123">
        <f t="shared" si="90"/>
        <v>538.957772703245</v>
      </c>
      <c r="H135" s="119">
        <v>0.08208333333333334</v>
      </c>
      <c r="I135" s="120">
        <v>84.46136491821771</v>
      </c>
      <c r="J135" s="119">
        <v>0.05931712962962963</v>
      </c>
      <c r="K135" s="120">
        <v>85.05365853658537</v>
      </c>
      <c r="L135" s="119">
        <v>0.09496527777777779</v>
      </c>
      <c r="M135" s="175">
        <f t="shared" si="91"/>
        <v>89.14449017711861</v>
      </c>
      <c r="N135" s="119">
        <v>0.033229166666666664</v>
      </c>
      <c r="O135" s="120">
        <v>91.57088122605364</v>
      </c>
      <c r="P135" s="119">
        <v>0.07112268518518518</v>
      </c>
      <c r="Q135" s="120">
        <v>88.31570382424736</v>
      </c>
      <c r="R135" s="119">
        <v>0.04664351851851852</v>
      </c>
      <c r="S135" s="120">
        <v>91.63771712158808</v>
      </c>
      <c r="T135" s="176" t="s">
        <v>310</v>
      </c>
      <c r="U135" s="175">
        <f>AW135</f>
        <v>89.14449017711861</v>
      </c>
      <c r="V135" s="176" t="s">
        <v>310</v>
      </c>
      <c r="W135" s="175">
        <f>AW135</f>
        <v>89.14449017711861</v>
      </c>
      <c r="X135" s="119"/>
      <c r="Y135" s="120"/>
      <c r="Z135" s="119"/>
      <c r="AA135" s="120"/>
      <c r="AB135" s="123">
        <f t="shared" si="92"/>
        <v>708.4727961580481</v>
      </c>
      <c r="AD135" s="50">
        <f t="shared" si="93"/>
        <v>91.63771712158808</v>
      </c>
      <c r="AE135" s="50">
        <f t="shared" si="94"/>
        <v>84.46136491821771</v>
      </c>
      <c r="AF135" s="51">
        <f t="shared" si="95"/>
        <v>8</v>
      </c>
      <c r="AG135" s="52">
        <f t="shared" si="96"/>
        <v>84.46136491821771</v>
      </c>
      <c r="AH135" s="52">
        <f t="shared" si="97"/>
        <v>85.05365853658537</v>
      </c>
      <c r="AI135" s="52">
        <f t="shared" si="98"/>
        <v>0</v>
      </c>
      <c r="AJ135" s="52">
        <f t="shared" si="99"/>
        <v>0</v>
      </c>
      <c r="AK135" s="53">
        <f t="shared" si="100"/>
        <v>169.5150234548031</v>
      </c>
      <c r="AL135" s="52">
        <f t="shared" si="101"/>
        <v>84.46136491821771</v>
      </c>
      <c r="AM135" s="52">
        <f t="shared" si="102"/>
        <v>85.05365853658537</v>
      </c>
      <c r="AN135" s="172">
        <f t="shared" si="103"/>
        <v>89.14449017711861</v>
      </c>
      <c r="AO135" s="52">
        <f t="shared" si="104"/>
        <v>91.57088122605364</v>
      </c>
      <c r="AP135" s="52">
        <f t="shared" si="105"/>
        <v>88.31570382424736</v>
      </c>
      <c r="AQ135" s="52">
        <f t="shared" si="106"/>
        <v>91.63771712158808</v>
      </c>
      <c r="AR135" s="172">
        <f t="shared" si="107"/>
        <v>89.14449017711861</v>
      </c>
      <c r="AS135" s="172">
        <f t="shared" si="108"/>
        <v>89.14449017711861</v>
      </c>
      <c r="AT135" s="52">
        <f t="shared" si="109"/>
      </c>
      <c r="AU135" s="52">
        <f t="shared" si="110"/>
      </c>
      <c r="AV135" s="54">
        <f t="shared" si="111"/>
        <v>538.957772703245</v>
      </c>
      <c r="AW135" s="13">
        <f>AVERAGE(AM135,AO135:AQ135)</f>
        <v>89.14449017711861</v>
      </c>
    </row>
    <row r="136" spans="2:49" ht="15.75">
      <c r="B136" s="128"/>
      <c r="C136" s="129">
        <v>5</v>
      </c>
      <c r="D136" s="160" t="s">
        <v>257</v>
      </c>
      <c r="E136" s="160" t="s">
        <v>70</v>
      </c>
      <c r="F136" s="161" t="s">
        <v>19</v>
      </c>
      <c r="G136" s="123">
        <f t="shared" si="90"/>
        <v>566.7467176809032</v>
      </c>
      <c r="H136" s="119"/>
      <c r="I136" s="120"/>
      <c r="J136" s="119"/>
      <c r="K136" s="120"/>
      <c r="L136" s="119">
        <v>0.07606481481481481</v>
      </c>
      <c r="M136" s="175">
        <f t="shared" si="91"/>
        <v>95.79274379248136</v>
      </c>
      <c r="N136" s="119">
        <v>0.033796296296296297</v>
      </c>
      <c r="O136" s="120">
        <v>90.03424657534246</v>
      </c>
      <c r="P136" s="119">
        <v>0.0628125</v>
      </c>
      <c r="Q136" s="120">
        <v>100</v>
      </c>
      <c r="R136" s="119">
        <v>0.04380787037037037</v>
      </c>
      <c r="S136" s="120">
        <v>97.56935270805812</v>
      </c>
      <c r="T136" s="119"/>
      <c r="U136" s="120"/>
      <c r="V136" s="119"/>
      <c r="W136" s="120"/>
      <c r="X136" s="119">
        <v>0.052222222222222225</v>
      </c>
      <c r="Y136" s="120">
        <v>95.56737588652481</v>
      </c>
      <c r="Z136" s="119">
        <v>0.08128472222222222</v>
      </c>
      <c r="AA136" s="120">
        <v>87.78299871849637</v>
      </c>
      <c r="AB136" s="123">
        <f t="shared" si="92"/>
        <v>566.7467176809032</v>
      </c>
      <c r="AD136" s="50">
        <f t="shared" si="93"/>
        <v>100</v>
      </c>
      <c r="AE136" s="50">
        <f t="shared" si="94"/>
        <v>87.78299871849637</v>
      </c>
      <c r="AF136" s="51">
        <f t="shared" si="95"/>
        <v>6</v>
      </c>
      <c r="AG136" s="52">
        <f t="shared" si="96"/>
        <v>0</v>
      </c>
      <c r="AH136" s="52">
        <f t="shared" si="97"/>
        <v>0</v>
      </c>
      <c r="AI136" s="52">
        <f t="shared" si="98"/>
        <v>0</v>
      </c>
      <c r="AJ136" s="52">
        <f t="shared" si="99"/>
        <v>0</v>
      </c>
      <c r="AK136" s="53">
        <f t="shared" si="100"/>
        <v>0</v>
      </c>
      <c r="AL136" s="52">
        <f t="shared" si="101"/>
      </c>
      <c r="AM136" s="52">
        <f t="shared" si="102"/>
      </c>
      <c r="AN136" s="172">
        <f t="shared" si="103"/>
        <v>95.79274379248136</v>
      </c>
      <c r="AO136" s="52">
        <f t="shared" si="104"/>
        <v>90.03424657534246</v>
      </c>
      <c r="AP136" s="52">
        <f t="shared" si="105"/>
        <v>100</v>
      </c>
      <c r="AQ136" s="52">
        <f t="shared" si="106"/>
        <v>97.56935270805812</v>
      </c>
      <c r="AR136" s="52">
        <f t="shared" si="107"/>
      </c>
      <c r="AS136" s="52">
        <f t="shared" si="108"/>
      </c>
      <c r="AT136" s="52">
        <f t="shared" si="109"/>
        <v>95.56737588652481</v>
      </c>
      <c r="AU136" s="52">
        <f t="shared" si="110"/>
        <v>87.78299871849637</v>
      </c>
      <c r="AV136" s="54">
        <f t="shared" si="111"/>
        <v>566.7467176809032</v>
      </c>
      <c r="AW136" s="13">
        <f>AVERAGE(AO136:AT136)</f>
        <v>95.79274379248136</v>
      </c>
    </row>
    <row r="137" spans="2:49" ht="15.75">
      <c r="B137" s="128"/>
      <c r="C137" s="129">
        <v>6</v>
      </c>
      <c r="D137" s="160" t="s">
        <v>360</v>
      </c>
      <c r="E137" s="160" t="s">
        <v>361</v>
      </c>
      <c r="F137" s="161" t="s">
        <v>19</v>
      </c>
      <c r="G137" s="123">
        <f t="shared" si="90"/>
        <v>521.9147636947072</v>
      </c>
      <c r="H137" s="124"/>
      <c r="I137" s="120"/>
      <c r="J137" s="124"/>
      <c r="K137" s="120"/>
      <c r="L137" s="176" t="s">
        <v>310</v>
      </c>
      <c r="M137" s="175">
        <f t="shared" si="91"/>
        <v>85.37006276719757</v>
      </c>
      <c r="N137" s="176" t="s">
        <v>310</v>
      </c>
      <c r="O137" s="175">
        <f>AW137</f>
        <v>85.37006276719757</v>
      </c>
      <c r="P137" s="119">
        <v>0.06746527777777778</v>
      </c>
      <c r="Q137" s="120">
        <v>93.10344827586205</v>
      </c>
      <c r="R137" s="119">
        <v>0.05259259259259259</v>
      </c>
      <c r="S137" s="120">
        <v>81.27200704225352</v>
      </c>
      <c r="T137" s="119">
        <v>0.05452546296296296</v>
      </c>
      <c r="U137" s="120">
        <v>92.91021014646572</v>
      </c>
      <c r="V137" s="119">
        <v>0.07672453703703704</v>
      </c>
      <c r="W137" s="120">
        <v>83.88897269573089</v>
      </c>
      <c r="X137" s="119">
        <v>0.06594907407407408</v>
      </c>
      <c r="Y137" s="120">
        <v>75.67567567567566</v>
      </c>
      <c r="Z137" s="119">
        <v>0.0955787037037037</v>
      </c>
      <c r="AA137" s="120">
        <v>74.65488011625091</v>
      </c>
      <c r="AB137" s="123">
        <f t="shared" si="92"/>
        <v>672.2453194866338</v>
      </c>
      <c r="AD137" s="50">
        <f t="shared" si="93"/>
        <v>93.10344827586205</v>
      </c>
      <c r="AE137" s="50">
        <f t="shared" si="94"/>
        <v>74.65488011625091</v>
      </c>
      <c r="AF137" s="51">
        <f t="shared" si="95"/>
        <v>8</v>
      </c>
      <c r="AG137" s="52">
        <f t="shared" si="96"/>
        <v>74.65488011625091</v>
      </c>
      <c r="AH137" s="52">
        <f t="shared" si="97"/>
        <v>75.67567567567566</v>
      </c>
      <c r="AI137" s="52">
        <f t="shared" si="98"/>
        <v>0</v>
      </c>
      <c r="AJ137" s="52">
        <f t="shared" si="99"/>
        <v>0</v>
      </c>
      <c r="AK137" s="53">
        <f t="shared" si="100"/>
        <v>150.33055579192657</v>
      </c>
      <c r="AL137" s="52">
        <f t="shared" si="101"/>
      </c>
      <c r="AM137" s="52">
        <f t="shared" si="102"/>
      </c>
      <c r="AN137" s="172">
        <f t="shared" si="103"/>
        <v>85.37006276719757</v>
      </c>
      <c r="AO137" s="172">
        <f t="shared" si="104"/>
        <v>85.37006276719757</v>
      </c>
      <c r="AP137" s="52">
        <f t="shared" si="105"/>
        <v>93.10344827586205</v>
      </c>
      <c r="AQ137" s="52">
        <f t="shared" si="106"/>
        <v>81.27200704225352</v>
      </c>
      <c r="AR137" s="52">
        <f t="shared" si="107"/>
        <v>92.91021014646572</v>
      </c>
      <c r="AS137" s="52">
        <f t="shared" si="108"/>
        <v>83.88897269573089</v>
      </c>
      <c r="AT137" s="52">
        <f t="shared" si="109"/>
        <v>75.67567567567566</v>
      </c>
      <c r="AU137" s="52">
        <f t="shared" si="110"/>
        <v>74.65488011625091</v>
      </c>
      <c r="AV137" s="54">
        <f t="shared" si="111"/>
        <v>521.9147636947072</v>
      </c>
      <c r="AW137" s="13">
        <f>AVERAGE(AP137:AT137)</f>
        <v>85.37006276719757</v>
      </c>
    </row>
    <row r="138" spans="2:49" ht="15.75">
      <c r="B138" s="128"/>
      <c r="C138" s="129">
        <v>7</v>
      </c>
      <c r="D138" s="160" t="s">
        <v>140</v>
      </c>
      <c r="E138" s="160" t="s">
        <v>141</v>
      </c>
      <c r="F138" s="161" t="s">
        <v>142</v>
      </c>
      <c r="G138" s="123">
        <f t="shared" si="90"/>
        <v>512.4650119925712</v>
      </c>
      <c r="H138" s="119">
        <v>0.09185185185185185</v>
      </c>
      <c r="I138" s="120">
        <v>75.4788306451613</v>
      </c>
      <c r="J138" s="119">
        <v>0.06787037037037037</v>
      </c>
      <c r="K138" s="120">
        <v>74.33492496589359</v>
      </c>
      <c r="L138" s="119">
        <v>0.10802083333333333</v>
      </c>
      <c r="M138" s="175">
        <f t="shared" si="91"/>
        <v>82.12779029254065</v>
      </c>
      <c r="N138" s="119">
        <v>0.03958333333333333</v>
      </c>
      <c r="O138" s="120">
        <v>76.87134502923976</v>
      </c>
      <c r="P138" s="119">
        <v>0.08799768518518519</v>
      </c>
      <c r="Q138" s="120">
        <v>71.37971853215834</v>
      </c>
      <c r="R138" s="119">
        <v>0.04946759259259259</v>
      </c>
      <c r="S138" s="120">
        <v>86.40617688348152</v>
      </c>
      <c r="T138" s="119">
        <v>0.05564814814814815</v>
      </c>
      <c r="U138" s="120">
        <v>91.03577371048253</v>
      </c>
      <c r="V138" s="119">
        <v>0.07434027777777778</v>
      </c>
      <c r="W138" s="120">
        <v>86.57947999377237</v>
      </c>
      <c r="X138" s="119">
        <v>0.05708333333333334</v>
      </c>
      <c r="Y138" s="120">
        <v>87.42903487429034</v>
      </c>
      <c r="Z138" s="119">
        <v>0.09045138888888889</v>
      </c>
      <c r="AA138" s="120">
        <v>78.88675623800384</v>
      </c>
      <c r="AB138" s="123">
        <f t="shared" si="92"/>
        <v>810.5298311650242</v>
      </c>
      <c r="AD138" s="50">
        <f t="shared" si="93"/>
        <v>91.03577371048253</v>
      </c>
      <c r="AE138" s="50">
        <f t="shared" si="94"/>
        <v>71.37971853215834</v>
      </c>
      <c r="AF138" s="51">
        <f t="shared" si="95"/>
        <v>10</v>
      </c>
      <c r="AG138" s="52">
        <f t="shared" si="96"/>
        <v>71.37971853215834</v>
      </c>
      <c r="AH138" s="52">
        <f t="shared" si="97"/>
        <v>74.33492496589359</v>
      </c>
      <c r="AI138" s="52">
        <f t="shared" si="98"/>
        <v>75.4788306451613</v>
      </c>
      <c r="AJ138" s="52">
        <f t="shared" si="99"/>
        <v>76.87134502923976</v>
      </c>
      <c r="AK138" s="53">
        <f t="shared" si="100"/>
        <v>298.064819172453</v>
      </c>
      <c r="AL138" s="52">
        <f t="shared" si="101"/>
        <v>75.4788306451613</v>
      </c>
      <c r="AM138" s="52">
        <f t="shared" si="102"/>
        <v>74.33492496589359</v>
      </c>
      <c r="AN138" s="172">
        <f t="shared" si="103"/>
        <v>82.12779029254065</v>
      </c>
      <c r="AO138" s="52">
        <f t="shared" si="104"/>
        <v>76.87134502923976</v>
      </c>
      <c r="AP138" s="52">
        <f t="shared" si="105"/>
        <v>71.37971853215834</v>
      </c>
      <c r="AQ138" s="52">
        <f t="shared" si="106"/>
        <v>86.40617688348152</v>
      </c>
      <c r="AR138" s="52">
        <f t="shared" si="107"/>
        <v>91.03577371048253</v>
      </c>
      <c r="AS138" s="52">
        <f t="shared" si="108"/>
        <v>86.57947999377237</v>
      </c>
      <c r="AT138" s="52">
        <f t="shared" si="109"/>
        <v>87.42903487429034</v>
      </c>
      <c r="AU138" s="52">
        <f t="shared" si="110"/>
        <v>78.88675623800384</v>
      </c>
      <c r="AV138" s="54">
        <f t="shared" si="111"/>
        <v>512.4650119925712</v>
      </c>
      <c r="AW138" s="13">
        <f>AVERAGE(AL138:AM138,AO138,AQ138:AU138)</f>
        <v>82.12779029254065</v>
      </c>
    </row>
    <row r="139" spans="2:49" ht="15.75">
      <c r="B139" s="128"/>
      <c r="C139" s="129">
        <v>8</v>
      </c>
      <c r="D139" s="160" t="s">
        <v>135</v>
      </c>
      <c r="E139" s="160" t="s">
        <v>136</v>
      </c>
      <c r="F139" s="161" t="s">
        <v>137</v>
      </c>
      <c r="G139" s="123">
        <f t="shared" si="90"/>
        <v>512.2182501340424</v>
      </c>
      <c r="H139" s="119">
        <v>0.08297453703703704</v>
      </c>
      <c r="I139" s="120">
        <v>83.55419165852979</v>
      </c>
      <c r="J139" s="119">
        <v>0.055324074074074074</v>
      </c>
      <c r="K139" s="120">
        <v>91.19246861924687</v>
      </c>
      <c r="L139" s="176" t="s">
        <v>310</v>
      </c>
      <c r="M139" s="175">
        <f t="shared" si="91"/>
        <v>84.45957000264134</v>
      </c>
      <c r="N139" s="176" t="s">
        <v>310</v>
      </c>
      <c r="O139" s="175">
        <f>AW139</f>
        <v>84.45957000264134</v>
      </c>
      <c r="P139" s="119"/>
      <c r="Q139" s="120"/>
      <c r="R139" s="119">
        <v>0.052488425925925924</v>
      </c>
      <c r="S139" s="120">
        <v>81.43329658213892</v>
      </c>
      <c r="T139" s="119">
        <v>0.059305555555555556</v>
      </c>
      <c r="U139" s="120">
        <v>85.4215456674473</v>
      </c>
      <c r="V139" s="119">
        <v>0.07993055555555556</v>
      </c>
      <c r="W139" s="120">
        <v>80.52418187083694</v>
      </c>
      <c r="X139" s="119">
        <v>0.060034722222222225</v>
      </c>
      <c r="Y139" s="120">
        <v>83.13090418353576</v>
      </c>
      <c r="Z139" s="119">
        <v>0.08699074074074074</v>
      </c>
      <c r="AA139" s="120">
        <v>82.02501330494944</v>
      </c>
      <c r="AB139" s="123">
        <f t="shared" si="92"/>
        <v>756.2007418919677</v>
      </c>
      <c r="AD139" s="50">
        <f t="shared" si="93"/>
        <v>91.19246861924687</v>
      </c>
      <c r="AE139" s="50">
        <v>88.76</v>
      </c>
      <c r="AF139" s="51">
        <f t="shared" si="95"/>
        <v>9</v>
      </c>
      <c r="AG139" s="52">
        <f t="shared" si="96"/>
        <v>80.52418187083694</v>
      </c>
      <c r="AH139" s="52">
        <f t="shared" si="97"/>
        <v>81.43329658213892</v>
      </c>
      <c r="AI139" s="52">
        <f t="shared" si="98"/>
        <v>82.02501330494944</v>
      </c>
      <c r="AJ139" s="52">
        <f t="shared" si="99"/>
        <v>0</v>
      </c>
      <c r="AK139" s="53">
        <f t="shared" si="100"/>
        <v>243.9824917579253</v>
      </c>
      <c r="AL139" s="52">
        <f t="shared" si="101"/>
        <v>83.55419165852979</v>
      </c>
      <c r="AM139" s="52">
        <f t="shared" si="102"/>
        <v>91.19246861924687</v>
      </c>
      <c r="AN139" s="172">
        <f t="shared" si="103"/>
        <v>84.45957000264134</v>
      </c>
      <c r="AO139" s="172">
        <f t="shared" si="104"/>
        <v>84.45957000264134</v>
      </c>
      <c r="AP139" s="52">
        <f t="shared" si="105"/>
      </c>
      <c r="AQ139" s="52">
        <f t="shared" si="106"/>
        <v>81.43329658213892</v>
      </c>
      <c r="AR139" s="52">
        <f t="shared" si="107"/>
        <v>85.4215456674473</v>
      </c>
      <c r="AS139" s="52">
        <f t="shared" si="108"/>
        <v>80.52418187083694</v>
      </c>
      <c r="AT139" s="52">
        <f t="shared" si="109"/>
        <v>83.13090418353576</v>
      </c>
      <c r="AU139" s="52">
        <f t="shared" si="110"/>
        <v>82.02501330494944</v>
      </c>
      <c r="AV139" s="54">
        <f t="shared" si="111"/>
        <v>512.2182501340424</v>
      </c>
      <c r="AW139" s="13">
        <f>AVERAGE(AL139:AM139,AP139:AR139,AT139:AU139)</f>
        <v>84.45957000264134</v>
      </c>
    </row>
    <row r="140" spans="2:49" ht="15.75">
      <c r="B140" s="128"/>
      <c r="C140" s="129">
        <v>9</v>
      </c>
      <c r="D140" s="160" t="s">
        <v>265</v>
      </c>
      <c r="E140" s="160" t="s">
        <v>99</v>
      </c>
      <c r="F140" s="161" t="s">
        <v>266</v>
      </c>
      <c r="G140" s="123">
        <f t="shared" si="90"/>
        <v>444.84482405721474</v>
      </c>
      <c r="H140" s="119"/>
      <c r="I140" s="120"/>
      <c r="J140" s="119"/>
      <c r="K140" s="120"/>
      <c r="L140" s="119">
        <v>0.0960300925925926</v>
      </c>
      <c r="M140" s="175">
        <f t="shared" si="91"/>
        <v>74.1408040095358</v>
      </c>
      <c r="N140" s="119">
        <v>0.04313657407407407</v>
      </c>
      <c r="O140" s="120">
        <v>70.53930775422593</v>
      </c>
      <c r="P140" s="119">
        <v>0.07993055555555556</v>
      </c>
      <c r="Q140" s="120">
        <v>78.58384013900954</v>
      </c>
      <c r="R140" s="119">
        <v>0.058807870370370365</v>
      </c>
      <c r="S140" s="120">
        <v>72.68254280653416</v>
      </c>
      <c r="T140" s="119"/>
      <c r="U140" s="120"/>
      <c r="V140" s="119"/>
      <c r="W140" s="120"/>
      <c r="X140" s="119">
        <v>0.06011574074074074</v>
      </c>
      <c r="Y140" s="120">
        <v>83.01886792452831</v>
      </c>
      <c r="Z140" s="119">
        <v>0.10831018518518519</v>
      </c>
      <c r="AA140" s="120">
        <v>65.87946142338106</v>
      </c>
      <c r="AB140" s="123">
        <f t="shared" si="92"/>
        <v>444.84482405721474</v>
      </c>
      <c r="AD140" s="50">
        <f t="shared" si="93"/>
        <v>83.01886792452831</v>
      </c>
      <c r="AE140" s="50">
        <f aca="true" t="shared" si="112" ref="AE140:AE166">SMALL($AL140:$AU140,1)</f>
        <v>65.87946142338106</v>
      </c>
      <c r="AF140" s="51">
        <f t="shared" si="95"/>
        <v>6</v>
      </c>
      <c r="AG140" s="52">
        <f t="shared" si="96"/>
        <v>0</v>
      </c>
      <c r="AH140" s="52">
        <f t="shared" si="97"/>
        <v>0</v>
      </c>
      <c r="AI140" s="52">
        <f t="shared" si="98"/>
        <v>0</v>
      </c>
      <c r="AJ140" s="52">
        <f t="shared" si="99"/>
        <v>0</v>
      </c>
      <c r="AK140" s="53">
        <f t="shared" si="100"/>
        <v>0</v>
      </c>
      <c r="AL140" s="52">
        <f t="shared" si="101"/>
      </c>
      <c r="AM140" s="52">
        <f t="shared" si="102"/>
      </c>
      <c r="AN140" s="172">
        <f t="shared" si="103"/>
        <v>74.1408040095358</v>
      </c>
      <c r="AO140" s="52">
        <f t="shared" si="104"/>
        <v>70.53930775422593</v>
      </c>
      <c r="AP140" s="52">
        <f t="shared" si="105"/>
        <v>78.58384013900954</v>
      </c>
      <c r="AQ140" s="52">
        <f t="shared" si="106"/>
        <v>72.68254280653416</v>
      </c>
      <c r="AR140" s="52">
        <f t="shared" si="107"/>
      </c>
      <c r="AS140" s="52">
        <f t="shared" si="108"/>
      </c>
      <c r="AT140" s="52">
        <f t="shared" si="109"/>
        <v>83.01886792452831</v>
      </c>
      <c r="AU140" s="52">
        <f t="shared" si="110"/>
        <v>65.87946142338106</v>
      </c>
      <c r="AV140" s="54">
        <f t="shared" si="111"/>
        <v>444.84482405721474</v>
      </c>
      <c r="AW140" s="13">
        <f aca="true" t="shared" si="113" ref="AW140:AW145">AVERAGE(AL140:AM140,AO140:AU140)</f>
        <v>74.1408040095358</v>
      </c>
    </row>
    <row r="141" spans="2:49" ht="15.75">
      <c r="B141" s="128"/>
      <c r="C141" s="129">
        <v>10</v>
      </c>
      <c r="D141" s="160" t="s">
        <v>270</v>
      </c>
      <c r="E141" s="160" t="s">
        <v>271</v>
      </c>
      <c r="F141" s="161" t="s">
        <v>26</v>
      </c>
      <c r="G141" s="123">
        <f t="shared" si="90"/>
        <v>400.5320912031665</v>
      </c>
      <c r="H141" s="119"/>
      <c r="I141" s="120"/>
      <c r="J141" s="124"/>
      <c r="K141" s="120"/>
      <c r="L141" s="124" t="s">
        <v>40</v>
      </c>
      <c r="M141" s="175">
        <f t="shared" si="91"/>
        <v>66.75534853386107</v>
      </c>
      <c r="N141" s="119">
        <v>0.03832175925925926</v>
      </c>
      <c r="O141" s="120">
        <v>79.40199335548174</v>
      </c>
      <c r="P141" s="179" t="s">
        <v>40</v>
      </c>
      <c r="Q141" s="180">
        <v>10</v>
      </c>
      <c r="R141" s="178" t="s">
        <v>40</v>
      </c>
      <c r="S141" s="120">
        <v>73.201189296333</v>
      </c>
      <c r="T141" s="119"/>
      <c r="U141" s="120"/>
      <c r="V141" s="119"/>
      <c r="W141" s="120"/>
      <c r="X141" s="119">
        <v>0.057812499999999996</v>
      </c>
      <c r="Y141" s="120">
        <v>86.32632632632632</v>
      </c>
      <c r="Z141" s="119">
        <v>0.08409722222222223</v>
      </c>
      <c r="AA141" s="120">
        <v>84.84723369116432</v>
      </c>
      <c r="AB141" s="123">
        <f t="shared" si="92"/>
        <v>400.5320912031665</v>
      </c>
      <c r="AD141" s="50">
        <f t="shared" si="93"/>
        <v>86.32632632632632</v>
      </c>
      <c r="AE141" s="50">
        <f t="shared" si="112"/>
        <v>10</v>
      </c>
      <c r="AF141" s="51">
        <f t="shared" si="95"/>
        <v>6</v>
      </c>
      <c r="AG141" s="52">
        <f t="shared" si="96"/>
        <v>0</v>
      </c>
      <c r="AH141" s="52">
        <f t="shared" si="97"/>
        <v>0</v>
      </c>
      <c r="AI141" s="52">
        <f t="shared" si="98"/>
        <v>0</v>
      </c>
      <c r="AJ141" s="52">
        <f t="shared" si="99"/>
        <v>0</v>
      </c>
      <c r="AK141" s="53">
        <f t="shared" si="100"/>
        <v>0</v>
      </c>
      <c r="AL141" s="52">
        <f t="shared" si="101"/>
      </c>
      <c r="AM141" s="52">
        <f t="shared" si="102"/>
      </c>
      <c r="AN141" s="172">
        <f t="shared" si="103"/>
        <v>66.75534853386107</v>
      </c>
      <c r="AO141" s="52">
        <f t="shared" si="104"/>
        <v>79.40199335548174</v>
      </c>
      <c r="AP141" s="52">
        <f t="shared" si="105"/>
        <v>10</v>
      </c>
      <c r="AQ141" s="52">
        <f t="shared" si="106"/>
        <v>73.201189296333</v>
      </c>
      <c r="AR141" s="52">
        <f t="shared" si="107"/>
      </c>
      <c r="AS141" s="52">
        <f t="shared" si="108"/>
      </c>
      <c r="AT141" s="52">
        <f t="shared" si="109"/>
        <v>86.32632632632632</v>
      </c>
      <c r="AU141" s="52">
        <f t="shared" si="110"/>
        <v>84.84723369116432</v>
      </c>
      <c r="AV141" s="54">
        <f t="shared" si="111"/>
        <v>400.5320912031665</v>
      </c>
      <c r="AW141" s="13">
        <f t="shared" si="113"/>
        <v>66.75534853386107</v>
      </c>
    </row>
    <row r="142" spans="2:49" ht="15.75">
      <c r="B142" s="128"/>
      <c r="C142" s="129">
        <v>11</v>
      </c>
      <c r="D142" s="160" t="s">
        <v>130</v>
      </c>
      <c r="E142" s="160" t="s">
        <v>131</v>
      </c>
      <c r="F142" s="161" t="s">
        <v>125</v>
      </c>
      <c r="G142" s="131">
        <f t="shared" si="90"/>
        <v>378.83972739652285</v>
      </c>
      <c r="H142" s="119">
        <v>0.07128472222222222</v>
      </c>
      <c r="I142" s="120">
        <v>97.25604805974997</v>
      </c>
      <c r="J142" s="119">
        <v>0.061134259259259256</v>
      </c>
      <c r="K142" s="120">
        <v>82.52555850056797</v>
      </c>
      <c r="L142" s="119"/>
      <c r="M142" s="175"/>
      <c r="N142" s="119"/>
      <c r="O142" s="120"/>
      <c r="P142" s="119"/>
      <c r="Q142" s="120"/>
      <c r="R142" s="119"/>
      <c r="S142" s="120"/>
      <c r="T142" s="119"/>
      <c r="U142" s="120"/>
      <c r="V142" s="119"/>
      <c r="W142" s="120"/>
      <c r="X142" s="119">
        <v>0.050381944444444444</v>
      </c>
      <c r="Y142" s="120">
        <v>99.0581208362049</v>
      </c>
      <c r="Z142" s="119">
        <v>0.07135416666666666</v>
      </c>
      <c r="AA142" s="120">
        <v>100</v>
      </c>
      <c r="AB142" s="123">
        <f t="shared" si="92"/>
        <v>378.83972739652285</v>
      </c>
      <c r="AD142" s="50">
        <f t="shared" si="93"/>
        <v>100</v>
      </c>
      <c r="AE142" s="50">
        <f t="shared" si="112"/>
        <v>82.52555850056797</v>
      </c>
      <c r="AF142" s="51">
        <f t="shared" si="95"/>
        <v>4</v>
      </c>
      <c r="AG142" s="52">
        <f t="shared" si="96"/>
        <v>0</v>
      </c>
      <c r="AH142" s="52">
        <f t="shared" si="97"/>
        <v>0</v>
      </c>
      <c r="AI142" s="52">
        <f t="shared" si="98"/>
        <v>0</v>
      </c>
      <c r="AJ142" s="52">
        <f t="shared" si="99"/>
        <v>0</v>
      </c>
      <c r="AK142" s="53">
        <f t="shared" si="100"/>
        <v>0</v>
      </c>
      <c r="AL142" s="52">
        <f t="shared" si="101"/>
        <v>97.25604805974997</v>
      </c>
      <c r="AM142" s="52">
        <f t="shared" si="102"/>
        <v>82.52555850056797</v>
      </c>
      <c r="AN142" s="172">
        <f t="shared" si="103"/>
      </c>
      <c r="AO142" s="52">
        <f t="shared" si="104"/>
      </c>
      <c r="AP142" s="52">
        <f t="shared" si="105"/>
      </c>
      <c r="AQ142" s="52">
        <f t="shared" si="106"/>
      </c>
      <c r="AR142" s="52">
        <f t="shared" si="107"/>
      </c>
      <c r="AS142" s="52">
        <f t="shared" si="108"/>
      </c>
      <c r="AT142" s="52">
        <f t="shared" si="109"/>
        <v>99.0581208362049</v>
      </c>
      <c r="AU142" s="52">
        <f t="shared" si="110"/>
        <v>100</v>
      </c>
      <c r="AV142" s="54">
        <f t="shared" si="111"/>
        <v>378.83972739652285</v>
      </c>
      <c r="AW142" s="13">
        <f t="shared" si="113"/>
        <v>94.70993184913071</v>
      </c>
    </row>
    <row r="143" spans="2:49" ht="15.75">
      <c r="B143" s="128"/>
      <c r="C143" s="129">
        <v>12</v>
      </c>
      <c r="D143" s="160" t="s">
        <v>286</v>
      </c>
      <c r="E143" s="160" t="s">
        <v>192</v>
      </c>
      <c r="F143" s="161" t="s">
        <v>23</v>
      </c>
      <c r="G143" s="123">
        <f t="shared" si="90"/>
        <v>311.39962267221307</v>
      </c>
      <c r="H143" s="124"/>
      <c r="I143" s="120"/>
      <c r="J143" s="124"/>
      <c r="K143" s="120"/>
      <c r="L143" s="119">
        <v>0.08989583333333334</v>
      </c>
      <c r="M143" s="175">
        <f>AW143</f>
        <v>77.84990566805327</v>
      </c>
      <c r="N143" s="119">
        <v>0.046898148148148154</v>
      </c>
      <c r="O143" s="120">
        <v>64.88153998025665</v>
      </c>
      <c r="P143" s="119">
        <v>0.07172453703703703</v>
      </c>
      <c r="Q143" s="120">
        <v>87.57463288688075</v>
      </c>
      <c r="R143" s="119">
        <v>0.052708333333333336</v>
      </c>
      <c r="S143" s="120">
        <v>81.09354413702239</v>
      </c>
      <c r="T143" s="119"/>
      <c r="U143" s="120"/>
      <c r="V143" s="119"/>
      <c r="W143" s="120"/>
      <c r="X143" s="119"/>
      <c r="Y143" s="120"/>
      <c r="Z143" s="119"/>
      <c r="AA143" s="120"/>
      <c r="AB143" s="123">
        <f t="shared" si="92"/>
        <v>311.39962267221307</v>
      </c>
      <c r="AD143" s="50">
        <f t="shared" si="93"/>
        <v>87.57463288688075</v>
      </c>
      <c r="AE143" s="50">
        <f t="shared" si="112"/>
        <v>64.88153998025665</v>
      </c>
      <c r="AF143" s="51">
        <f t="shared" si="95"/>
        <v>4</v>
      </c>
      <c r="AG143" s="52">
        <f t="shared" si="96"/>
        <v>0</v>
      </c>
      <c r="AH143" s="52">
        <f t="shared" si="97"/>
        <v>0</v>
      </c>
      <c r="AI143" s="52">
        <f t="shared" si="98"/>
        <v>0</v>
      </c>
      <c r="AJ143" s="52">
        <f t="shared" si="99"/>
        <v>0</v>
      </c>
      <c r="AK143" s="53">
        <f t="shared" si="100"/>
        <v>0</v>
      </c>
      <c r="AL143" s="52">
        <f t="shared" si="101"/>
      </c>
      <c r="AM143" s="52">
        <f t="shared" si="102"/>
      </c>
      <c r="AN143" s="172">
        <f t="shared" si="103"/>
        <v>77.84990566805327</v>
      </c>
      <c r="AO143" s="52">
        <f t="shared" si="104"/>
        <v>64.88153998025665</v>
      </c>
      <c r="AP143" s="52">
        <f t="shared" si="105"/>
        <v>87.57463288688075</v>
      </c>
      <c r="AQ143" s="52">
        <f t="shared" si="106"/>
        <v>81.09354413702239</v>
      </c>
      <c r="AR143" s="52">
        <f t="shared" si="107"/>
      </c>
      <c r="AS143" s="52">
        <f t="shared" si="108"/>
      </c>
      <c r="AT143" s="52">
        <f t="shared" si="109"/>
      </c>
      <c r="AU143" s="52">
        <f t="shared" si="110"/>
      </c>
      <c r="AV143" s="54">
        <f t="shared" si="111"/>
        <v>311.39962267221307</v>
      </c>
      <c r="AW143" s="13">
        <f t="shared" si="113"/>
        <v>77.84990566805327</v>
      </c>
    </row>
    <row r="144" spans="2:49" ht="15.75">
      <c r="B144" s="128"/>
      <c r="C144" s="129">
        <v>13</v>
      </c>
      <c r="D144" s="160" t="s">
        <v>363</v>
      </c>
      <c r="E144" s="160" t="s">
        <v>144</v>
      </c>
      <c r="F144" s="161" t="s">
        <v>90</v>
      </c>
      <c r="G144" s="131">
        <f t="shared" si="90"/>
        <v>305.587968837543</v>
      </c>
      <c r="H144" s="119">
        <v>0.11976851851851851</v>
      </c>
      <c r="I144" s="120">
        <v>57.885581754928495</v>
      </c>
      <c r="J144" s="119">
        <v>0.08245370370370371</v>
      </c>
      <c r="K144" s="120">
        <v>61.18753509264459</v>
      </c>
      <c r="L144" s="119"/>
      <c r="M144" s="175"/>
      <c r="N144" s="119"/>
      <c r="O144" s="120"/>
      <c r="P144" s="119">
        <v>0.09986111111111111</v>
      </c>
      <c r="Q144" s="120">
        <v>62.89986091794159</v>
      </c>
      <c r="R144" s="119">
        <v>0.06790509259259259</v>
      </c>
      <c r="S144" s="120">
        <v>62.945287199590936</v>
      </c>
      <c r="T144" s="179" t="s">
        <v>40</v>
      </c>
      <c r="U144" s="180">
        <v>10</v>
      </c>
      <c r="V144" s="119">
        <v>0.12702546296296297</v>
      </c>
      <c r="W144" s="120">
        <v>50.66970387243735</v>
      </c>
      <c r="X144" s="119"/>
      <c r="Y144" s="120"/>
      <c r="Z144" s="119"/>
      <c r="AA144" s="120"/>
      <c r="AB144" s="123">
        <f t="shared" si="92"/>
        <v>305.587968837543</v>
      </c>
      <c r="AD144" s="50">
        <f t="shared" si="93"/>
        <v>62.945287199590936</v>
      </c>
      <c r="AE144" s="50">
        <f t="shared" si="112"/>
        <v>10</v>
      </c>
      <c r="AF144" s="51">
        <f t="shared" si="95"/>
        <v>6</v>
      </c>
      <c r="AG144" s="52">
        <f t="shared" si="96"/>
        <v>0</v>
      </c>
      <c r="AH144" s="52">
        <f t="shared" si="97"/>
        <v>0</v>
      </c>
      <c r="AI144" s="52">
        <f t="shared" si="98"/>
        <v>0</v>
      </c>
      <c r="AJ144" s="52">
        <f t="shared" si="99"/>
        <v>0</v>
      </c>
      <c r="AK144" s="53">
        <f t="shared" si="100"/>
        <v>0</v>
      </c>
      <c r="AL144" s="52">
        <f t="shared" si="101"/>
        <v>57.885581754928495</v>
      </c>
      <c r="AM144" s="52">
        <f t="shared" si="102"/>
        <v>61.18753509264459</v>
      </c>
      <c r="AN144" s="172">
        <f t="shared" si="103"/>
      </c>
      <c r="AO144" s="52">
        <f t="shared" si="104"/>
      </c>
      <c r="AP144" s="52">
        <f t="shared" si="105"/>
        <v>62.89986091794159</v>
      </c>
      <c r="AQ144" s="52">
        <f t="shared" si="106"/>
        <v>62.945287199590936</v>
      </c>
      <c r="AR144" s="52">
        <f t="shared" si="107"/>
        <v>10</v>
      </c>
      <c r="AS144" s="52">
        <f t="shared" si="108"/>
        <v>50.66970387243735</v>
      </c>
      <c r="AT144" s="52">
        <f t="shared" si="109"/>
      </c>
      <c r="AU144" s="52">
        <f t="shared" si="110"/>
      </c>
      <c r="AV144" s="54">
        <f t="shared" si="111"/>
        <v>305.587968837543</v>
      </c>
      <c r="AW144" s="13">
        <f t="shared" si="113"/>
        <v>50.9313281395905</v>
      </c>
    </row>
    <row r="145" spans="2:49" ht="15.75">
      <c r="B145" s="128"/>
      <c r="C145" s="129">
        <v>14</v>
      </c>
      <c r="D145" s="160" t="s">
        <v>274</v>
      </c>
      <c r="E145" s="160" t="s">
        <v>67</v>
      </c>
      <c r="F145" s="161" t="s">
        <v>19</v>
      </c>
      <c r="G145" s="123">
        <f t="shared" si="90"/>
        <v>293.74946421573424</v>
      </c>
      <c r="H145" s="124"/>
      <c r="I145" s="120"/>
      <c r="J145" s="124"/>
      <c r="K145" s="120"/>
      <c r="L145" s="119">
        <v>0.07914351851851852</v>
      </c>
      <c r="M145" s="175">
        <f>AW145</f>
        <v>97.91648807191142</v>
      </c>
      <c r="N145" s="119"/>
      <c r="O145" s="120"/>
      <c r="P145" s="119">
        <v>0.06407407407407407</v>
      </c>
      <c r="Q145" s="120">
        <v>98.03106936416184</v>
      </c>
      <c r="R145" s="119">
        <v>0.04370370370370371</v>
      </c>
      <c r="S145" s="120">
        <v>97.801906779661</v>
      </c>
      <c r="T145" s="119"/>
      <c r="U145" s="120"/>
      <c r="V145" s="119"/>
      <c r="W145" s="120"/>
      <c r="X145" s="119"/>
      <c r="Y145" s="120"/>
      <c r="Z145" s="119"/>
      <c r="AA145" s="120"/>
      <c r="AB145" s="123">
        <f t="shared" si="92"/>
        <v>293.74946421573424</v>
      </c>
      <c r="AD145" s="50">
        <f t="shared" si="93"/>
        <v>98.03106936416184</v>
      </c>
      <c r="AE145" s="50">
        <f t="shared" si="112"/>
        <v>97.801906779661</v>
      </c>
      <c r="AF145" s="51">
        <f t="shared" si="95"/>
        <v>3</v>
      </c>
      <c r="AG145" s="52">
        <f t="shared" si="96"/>
        <v>0</v>
      </c>
      <c r="AH145" s="52">
        <f t="shared" si="97"/>
        <v>0</v>
      </c>
      <c r="AI145" s="52">
        <f t="shared" si="98"/>
        <v>0</v>
      </c>
      <c r="AJ145" s="52">
        <f t="shared" si="99"/>
        <v>0</v>
      </c>
      <c r="AK145" s="53">
        <f t="shared" si="100"/>
        <v>0</v>
      </c>
      <c r="AL145" s="52">
        <f t="shared" si="101"/>
      </c>
      <c r="AM145" s="52">
        <f t="shared" si="102"/>
      </c>
      <c r="AN145" s="172">
        <f t="shared" si="103"/>
        <v>97.91648807191142</v>
      </c>
      <c r="AO145" s="52">
        <f t="shared" si="104"/>
      </c>
      <c r="AP145" s="52">
        <f t="shared" si="105"/>
        <v>98.03106936416184</v>
      </c>
      <c r="AQ145" s="52">
        <f t="shared" si="106"/>
        <v>97.801906779661</v>
      </c>
      <c r="AR145" s="52">
        <f t="shared" si="107"/>
      </c>
      <c r="AS145" s="52">
        <f t="shared" si="108"/>
      </c>
      <c r="AT145" s="52">
        <f t="shared" si="109"/>
      </c>
      <c r="AU145" s="52">
        <f t="shared" si="110"/>
      </c>
      <c r="AV145" s="54">
        <f t="shared" si="111"/>
        <v>293.74946421573424</v>
      </c>
      <c r="AW145" s="13">
        <f t="shared" si="113"/>
        <v>97.91648807191142</v>
      </c>
    </row>
    <row r="146" spans="2:49" ht="15.75">
      <c r="B146" s="128"/>
      <c r="C146" s="129">
        <v>15</v>
      </c>
      <c r="D146" s="160" t="s">
        <v>393</v>
      </c>
      <c r="E146" s="160" t="s">
        <v>224</v>
      </c>
      <c r="F146" s="161" t="s">
        <v>48</v>
      </c>
      <c r="G146" s="123">
        <f t="shared" si="90"/>
        <v>265.24176284821806</v>
      </c>
      <c r="H146" s="124"/>
      <c r="I146" s="120"/>
      <c r="J146" s="124"/>
      <c r="K146" s="120"/>
      <c r="L146" s="119"/>
      <c r="M146" s="119"/>
      <c r="N146" s="119"/>
      <c r="O146" s="120"/>
      <c r="P146" s="119"/>
      <c r="Q146" s="120"/>
      <c r="R146" s="119"/>
      <c r="S146" s="120"/>
      <c r="T146" s="119">
        <v>0.08520833333333333</v>
      </c>
      <c r="U146" s="120">
        <v>59.453952730236345</v>
      </c>
      <c r="V146" s="119">
        <v>0.07719907407407407</v>
      </c>
      <c r="W146" s="120">
        <v>83.37331334332832</v>
      </c>
      <c r="X146" s="119">
        <v>0.09734953703703704</v>
      </c>
      <c r="Y146" s="120">
        <v>51.26619902508619</v>
      </c>
      <c r="Z146" s="119">
        <v>0.10028935185185185</v>
      </c>
      <c r="AA146" s="120">
        <v>71.14829774956722</v>
      </c>
      <c r="AB146" s="123">
        <f t="shared" si="92"/>
        <v>265.24176284821806</v>
      </c>
      <c r="AD146" s="50">
        <f t="shared" si="93"/>
        <v>83.37331334332832</v>
      </c>
      <c r="AE146" s="50">
        <f t="shared" si="112"/>
        <v>51.26619902508619</v>
      </c>
      <c r="AF146" s="51">
        <f t="shared" si="95"/>
        <v>4</v>
      </c>
      <c r="AG146" s="52">
        <f t="shared" si="96"/>
        <v>0</v>
      </c>
      <c r="AH146" s="52">
        <f t="shared" si="97"/>
        <v>0</v>
      </c>
      <c r="AI146" s="52">
        <f t="shared" si="98"/>
        <v>0</v>
      </c>
      <c r="AJ146" s="52">
        <f t="shared" si="99"/>
        <v>0</v>
      </c>
      <c r="AK146" s="53">
        <f t="shared" si="100"/>
        <v>0</v>
      </c>
      <c r="AL146" s="52">
        <f t="shared" si="101"/>
      </c>
      <c r="AM146" s="52">
        <f t="shared" si="102"/>
      </c>
      <c r="AN146" s="52">
        <f t="shared" si="103"/>
      </c>
      <c r="AO146" s="52">
        <f t="shared" si="104"/>
      </c>
      <c r="AP146" s="52"/>
      <c r="AQ146" s="52">
        <f t="shared" si="106"/>
      </c>
      <c r="AR146" s="52">
        <f t="shared" si="107"/>
        <v>59.453952730236345</v>
      </c>
      <c r="AS146" s="52">
        <f t="shared" si="108"/>
        <v>83.37331334332832</v>
      </c>
      <c r="AT146" s="52">
        <f t="shared" si="109"/>
        <v>51.26619902508619</v>
      </c>
      <c r="AU146" s="52">
        <f t="shared" si="110"/>
        <v>71.14829774956722</v>
      </c>
      <c r="AV146" s="54">
        <f t="shared" si="111"/>
        <v>265.24176284821806</v>
      </c>
      <c r="AW146"/>
    </row>
    <row r="147" spans="2:49" ht="15.75">
      <c r="B147" s="128"/>
      <c r="C147" s="129">
        <v>16</v>
      </c>
      <c r="D147" s="160" t="s">
        <v>262</v>
      </c>
      <c r="E147" s="160" t="s">
        <v>218</v>
      </c>
      <c r="F147" s="161" t="s">
        <v>32</v>
      </c>
      <c r="G147" s="131">
        <f t="shared" si="90"/>
        <v>221.62869997368193</v>
      </c>
      <c r="H147" s="119"/>
      <c r="I147" s="120"/>
      <c r="J147" s="119"/>
      <c r="K147" s="120"/>
      <c r="L147" s="119">
        <v>0.08747685185185185</v>
      </c>
      <c r="M147" s="175">
        <f>AW147</f>
        <v>55.40717499342048</v>
      </c>
      <c r="N147" s="119">
        <v>0.03746527777777778</v>
      </c>
      <c r="O147" s="120">
        <v>81.2171763978993</v>
      </c>
      <c r="P147" s="119"/>
      <c r="Q147" s="120"/>
      <c r="R147" s="119"/>
      <c r="S147" s="120"/>
      <c r="T147" s="119"/>
      <c r="U147" s="120"/>
      <c r="V147" s="119"/>
      <c r="W147" s="120"/>
      <c r="X147" s="119">
        <v>0.06653935185185185</v>
      </c>
      <c r="Y147" s="120">
        <v>75.00434858236216</v>
      </c>
      <c r="Z147" s="194">
        <v>0.07847222222222222</v>
      </c>
      <c r="AA147" s="180">
        <v>10</v>
      </c>
      <c r="AB147" s="123">
        <f t="shared" si="92"/>
        <v>221.62869997368193</v>
      </c>
      <c r="AD147" s="50">
        <f t="shared" si="93"/>
        <v>81.2171763978993</v>
      </c>
      <c r="AE147" s="50">
        <f t="shared" si="112"/>
        <v>10</v>
      </c>
      <c r="AF147" s="51">
        <f t="shared" si="95"/>
        <v>4</v>
      </c>
      <c r="AG147" s="52">
        <f t="shared" si="96"/>
        <v>0</v>
      </c>
      <c r="AH147" s="52">
        <f t="shared" si="97"/>
        <v>0</v>
      </c>
      <c r="AI147" s="52">
        <f t="shared" si="98"/>
        <v>0</v>
      </c>
      <c r="AJ147" s="52">
        <f t="shared" si="99"/>
        <v>0</v>
      </c>
      <c r="AK147" s="53">
        <f t="shared" si="100"/>
        <v>0</v>
      </c>
      <c r="AL147" s="52">
        <f t="shared" si="101"/>
      </c>
      <c r="AM147" s="52">
        <f t="shared" si="102"/>
      </c>
      <c r="AN147" s="172">
        <f t="shared" si="103"/>
        <v>55.40717499342048</v>
      </c>
      <c r="AO147" s="52">
        <f t="shared" si="104"/>
        <v>81.2171763978993</v>
      </c>
      <c r="AP147" s="52">
        <f>IF(Q147&lt;&gt;"",Q147,"")</f>
      </c>
      <c r="AQ147" s="52">
        <f t="shared" si="106"/>
      </c>
      <c r="AR147" s="52">
        <f t="shared" si="107"/>
      </c>
      <c r="AS147" s="52">
        <f t="shared" si="108"/>
      </c>
      <c r="AT147" s="52">
        <f t="shared" si="109"/>
        <v>75.00434858236216</v>
      </c>
      <c r="AU147" s="52">
        <f t="shared" si="110"/>
        <v>10</v>
      </c>
      <c r="AV147" s="54">
        <f t="shared" si="111"/>
        <v>221.62869997368193</v>
      </c>
      <c r="AW147" s="13">
        <f>AVERAGE(AL147:AM147,AO147:AU147)</f>
        <v>55.40717499342048</v>
      </c>
    </row>
    <row r="148" spans="2:49" ht="15.75">
      <c r="B148" s="128"/>
      <c r="C148" s="129">
        <v>17</v>
      </c>
      <c r="D148" s="160" t="s">
        <v>464</v>
      </c>
      <c r="E148" s="160" t="s">
        <v>465</v>
      </c>
      <c r="F148" s="161" t="s">
        <v>182</v>
      </c>
      <c r="G148" s="123">
        <f t="shared" si="90"/>
        <v>195.10953409441532</v>
      </c>
      <c r="H148" s="124"/>
      <c r="I148" s="120"/>
      <c r="J148" s="124"/>
      <c r="K148" s="120"/>
      <c r="L148" s="119"/>
      <c r="M148" s="175"/>
      <c r="N148" s="119"/>
      <c r="O148" s="120"/>
      <c r="P148" s="119"/>
      <c r="Q148" s="120"/>
      <c r="R148" s="119"/>
      <c r="S148" s="120"/>
      <c r="T148" s="119"/>
      <c r="U148" s="120"/>
      <c r="V148" s="119"/>
      <c r="W148" s="120"/>
      <c r="X148" s="119">
        <v>0.04990740740740741</v>
      </c>
      <c r="Y148" s="120">
        <v>100</v>
      </c>
      <c r="Z148" s="119">
        <v>0.07502314814814814</v>
      </c>
      <c r="AA148" s="120">
        <v>95.10953409441531</v>
      </c>
      <c r="AB148" s="123">
        <f t="shared" si="92"/>
        <v>195.10953409441532</v>
      </c>
      <c r="AD148" s="50">
        <f t="shared" si="93"/>
        <v>100</v>
      </c>
      <c r="AE148" s="50">
        <f t="shared" si="112"/>
        <v>95.10953409441531</v>
      </c>
      <c r="AF148" s="51">
        <f t="shared" si="95"/>
        <v>2</v>
      </c>
      <c r="AG148" s="52">
        <f t="shared" si="96"/>
        <v>0</v>
      </c>
      <c r="AH148" s="52">
        <f t="shared" si="97"/>
        <v>0</v>
      </c>
      <c r="AI148" s="52">
        <f t="shared" si="98"/>
        <v>0</v>
      </c>
      <c r="AJ148" s="52">
        <f t="shared" si="99"/>
        <v>0</v>
      </c>
      <c r="AK148" s="53">
        <f t="shared" si="100"/>
        <v>0</v>
      </c>
      <c r="AL148" s="52">
        <f t="shared" si="101"/>
      </c>
      <c r="AM148" s="52">
        <f t="shared" si="102"/>
      </c>
      <c r="AN148" s="172">
        <f t="shared" si="103"/>
      </c>
      <c r="AO148" s="52">
        <f t="shared" si="104"/>
      </c>
      <c r="AP148" s="52">
        <f>IF(Q148&lt;&gt;"",Q148,"")</f>
      </c>
      <c r="AQ148" s="52">
        <f t="shared" si="106"/>
      </c>
      <c r="AR148" s="52">
        <f t="shared" si="107"/>
      </c>
      <c r="AS148" s="52">
        <f t="shared" si="108"/>
      </c>
      <c r="AT148" s="52">
        <f t="shared" si="109"/>
        <v>100</v>
      </c>
      <c r="AU148" s="52">
        <f t="shared" si="110"/>
        <v>95.10953409441531</v>
      </c>
      <c r="AV148" s="54">
        <f t="shared" si="111"/>
        <v>195.10953409441532</v>
      </c>
      <c r="AW148" s="13">
        <f>AVERAGE(AL148:AM148,AO148:AU148)</f>
        <v>97.55476704720766</v>
      </c>
    </row>
    <row r="149" spans="2:49" ht="15.75">
      <c r="B149" s="128"/>
      <c r="C149" s="129">
        <v>18</v>
      </c>
      <c r="D149" s="160" t="s">
        <v>479</v>
      </c>
      <c r="E149" s="160" t="s">
        <v>480</v>
      </c>
      <c r="F149" s="161" t="s">
        <v>190</v>
      </c>
      <c r="G149" s="123">
        <f t="shared" si="90"/>
        <v>177.65743095529152</v>
      </c>
      <c r="H149" s="124"/>
      <c r="I149" s="120"/>
      <c r="J149" s="124"/>
      <c r="K149" s="120"/>
      <c r="L149" s="119"/>
      <c r="M149" s="119"/>
      <c r="N149" s="119"/>
      <c r="O149" s="120"/>
      <c r="P149" s="119"/>
      <c r="Q149" s="120"/>
      <c r="R149" s="119"/>
      <c r="S149" s="120"/>
      <c r="T149" s="119"/>
      <c r="U149" s="120"/>
      <c r="V149" s="119"/>
      <c r="W149" s="120"/>
      <c r="X149" s="119">
        <v>0.05443287037037037</v>
      </c>
      <c r="Y149" s="120">
        <v>91.68615777163514</v>
      </c>
      <c r="Z149" s="119">
        <v>0.08299768518518519</v>
      </c>
      <c r="AA149" s="120">
        <v>85.97127318365638</v>
      </c>
      <c r="AB149" s="123">
        <f t="shared" si="92"/>
        <v>177.65743095529152</v>
      </c>
      <c r="AD149" s="50">
        <f t="shared" si="93"/>
        <v>91.68615777163514</v>
      </c>
      <c r="AE149" s="50">
        <f t="shared" si="112"/>
        <v>85.97127318365638</v>
      </c>
      <c r="AF149" s="51">
        <f t="shared" si="95"/>
        <v>2</v>
      </c>
      <c r="AG149" s="52">
        <f t="shared" si="96"/>
        <v>0</v>
      </c>
      <c r="AH149" s="52">
        <f t="shared" si="97"/>
        <v>0</v>
      </c>
      <c r="AI149" s="52">
        <f t="shared" si="98"/>
        <v>0</v>
      </c>
      <c r="AJ149" s="52">
        <f t="shared" si="99"/>
        <v>0</v>
      </c>
      <c r="AK149" s="53">
        <f t="shared" si="100"/>
        <v>0</v>
      </c>
      <c r="AL149" s="52">
        <f t="shared" si="101"/>
      </c>
      <c r="AM149" s="52">
        <f t="shared" si="102"/>
      </c>
      <c r="AN149" s="52">
        <f t="shared" si="103"/>
      </c>
      <c r="AO149" s="52">
        <f t="shared" si="104"/>
      </c>
      <c r="AP149" s="52"/>
      <c r="AQ149" s="52">
        <f t="shared" si="106"/>
      </c>
      <c r="AR149" s="52">
        <f t="shared" si="107"/>
      </c>
      <c r="AS149" s="52">
        <f t="shared" si="108"/>
      </c>
      <c r="AT149" s="52">
        <f t="shared" si="109"/>
        <v>91.68615777163514</v>
      </c>
      <c r="AU149" s="52">
        <f t="shared" si="110"/>
        <v>85.97127318365638</v>
      </c>
      <c r="AV149" s="54">
        <f t="shared" si="111"/>
        <v>177.65743095529152</v>
      </c>
      <c r="AW149"/>
    </row>
    <row r="150" spans="2:49" ht="15.75">
      <c r="B150" s="128"/>
      <c r="C150" s="129">
        <v>19</v>
      </c>
      <c r="D150" s="160" t="s">
        <v>268</v>
      </c>
      <c r="E150" s="160" t="s">
        <v>269</v>
      </c>
      <c r="F150" s="161" t="s">
        <v>23</v>
      </c>
      <c r="G150" s="131">
        <f t="shared" si="90"/>
        <v>176.20643431635386</v>
      </c>
      <c r="H150" s="119"/>
      <c r="I150" s="120"/>
      <c r="J150" s="119"/>
      <c r="K150" s="120"/>
      <c r="L150" s="119">
        <v>0.12826388888888887</v>
      </c>
      <c r="M150" s="175">
        <f>AW150</f>
        <v>88.10321715817693</v>
      </c>
      <c r="N150" s="119">
        <v>0.03453703703703704</v>
      </c>
      <c r="O150" s="120">
        <v>88.10321715817693</v>
      </c>
      <c r="P150" s="119"/>
      <c r="Q150" s="120"/>
      <c r="R150" s="119"/>
      <c r="S150" s="120"/>
      <c r="T150" s="119"/>
      <c r="U150" s="120"/>
      <c r="V150" s="119"/>
      <c r="W150" s="120"/>
      <c r="X150" s="119"/>
      <c r="Y150" s="120"/>
      <c r="Z150" s="119"/>
      <c r="AA150" s="120"/>
      <c r="AB150" s="123">
        <f t="shared" si="92"/>
        <v>176.20643431635386</v>
      </c>
      <c r="AD150" s="50">
        <f t="shared" si="93"/>
        <v>88.10321715817693</v>
      </c>
      <c r="AE150" s="50">
        <f t="shared" si="112"/>
        <v>88.10321715817693</v>
      </c>
      <c r="AF150" s="51">
        <f t="shared" si="95"/>
        <v>2</v>
      </c>
      <c r="AG150" s="52">
        <f t="shared" si="96"/>
        <v>0</v>
      </c>
      <c r="AH150" s="52">
        <f t="shared" si="97"/>
        <v>0</v>
      </c>
      <c r="AI150" s="52">
        <f t="shared" si="98"/>
        <v>0</v>
      </c>
      <c r="AJ150" s="52">
        <f t="shared" si="99"/>
        <v>0</v>
      </c>
      <c r="AK150" s="53">
        <f t="shared" si="100"/>
        <v>0</v>
      </c>
      <c r="AL150" s="52">
        <f t="shared" si="101"/>
      </c>
      <c r="AM150" s="52">
        <f t="shared" si="102"/>
      </c>
      <c r="AN150" s="172">
        <f t="shared" si="103"/>
        <v>88.10321715817693</v>
      </c>
      <c r="AO150" s="52">
        <f t="shared" si="104"/>
        <v>88.10321715817693</v>
      </c>
      <c r="AP150" s="52">
        <f>IF(Q150&lt;&gt;"",Q150,"")</f>
      </c>
      <c r="AQ150" s="52">
        <f t="shared" si="106"/>
      </c>
      <c r="AR150" s="52">
        <f t="shared" si="107"/>
      </c>
      <c r="AS150" s="52">
        <f t="shared" si="108"/>
      </c>
      <c r="AT150" s="52">
        <f t="shared" si="109"/>
      </c>
      <c r="AU150" s="52">
        <f t="shared" si="110"/>
      </c>
      <c r="AV150" s="54">
        <f t="shared" si="111"/>
        <v>176.20643431635386</v>
      </c>
      <c r="AW150" s="13">
        <f>AVERAGE(AL150:AM150,AO150:AU150)</f>
        <v>88.10321715817693</v>
      </c>
    </row>
    <row r="151" spans="2:49" ht="15.75">
      <c r="B151" s="128"/>
      <c r="C151" s="129">
        <v>20</v>
      </c>
      <c r="D151" s="160" t="s">
        <v>388</v>
      </c>
      <c r="E151" s="160" t="s">
        <v>389</v>
      </c>
      <c r="F151" s="161" t="s">
        <v>413</v>
      </c>
      <c r="G151" s="123">
        <f t="shared" si="90"/>
        <v>175.8248451905756</v>
      </c>
      <c r="H151" s="124"/>
      <c r="I151" s="120"/>
      <c r="J151" s="124"/>
      <c r="K151" s="120"/>
      <c r="L151" s="119"/>
      <c r="M151" s="119"/>
      <c r="N151" s="119"/>
      <c r="O151" s="120"/>
      <c r="P151" s="119"/>
      <c r="Q151" s="120"/>
      <c r="R151" s="119"/>
      <c r="S151" s="120"/>
      <c r="T151" s="119">
        <v>0.06724537037037037</v>
      </c>
      <c r="U151" s="120">
        <v>75.33562822719449</v>
      </c>
      <c r="V151" s="119">
        <v>0.07996527777777777</v>
      </c>
      <c r="W151" s="120">
        <v>80.4892169633811</v>
      </c>
      <c r="X151" s="194">
        <v>0</v>
      </c>
      <c r="Y151" s="180">
        <v>10</v>
      </c>
      <c r="Z151" s="194">
        <v>0</v>
      </c>
      <c r="AA151" s="180">
        <v>10</v>
      </c>
      <c r="AB151" s="123">
        <f t="shared" si="92"/>
        <v>175.8248451905756</v>
      </c>
      <c r="AD151" s="50">
        <f t="shared" si="93"/>
        <v>80.4892169633811</v>
      </c>
      <c r="AE151" s="50">
        <f t="shared" si="112"/>
        <v>10</v>
      </c>
      <c r="AF151" s="51">
        <f t="shared" si="95"/>
        <v>4</v>
      </c>
      <c r="AG151" s="52">
        <f t="shared" si="96"/>
        <v>0</v>
      </c>
      <c r="AH151" s="52">
        <f t="shared" si="97"/>
        <v>0</v>
      </c>
      <c r="AI151" s="52">
        <f t="shared" si="98"/>
        <v>0</v>
      </c>
      <c r="AJ151" s="52">
        <f t="shared" si="99"/>
        <v>0</v>
      </c>
      <c r="AK151" s="53">
        <f t="shared" si="100"/>
        <v>0</v>
      </c>
      <c r="AL151" s="52">
        <f t="shared" si="101"/>
      </c>
      <c r="AM151" s="52">
        <f t="shared" si="102"/>
      </c>
      <c r="AN151" s="52">
        <f t="shared" si="103"/>
      </c>
      <c r="AO151" s="52">
        <f t="shared" si="104"/>
      </c>
      <c r="AP151" s="52"/>
      <c r="AQ151" s="52">
        <f t="shared" si="106"/>
      </c>
      <c r="AR151" s="52">
        <f t="shared" si="107"/>
        <v>75.33562822719449</v>
      </c>
      <c r="AS151" s="52">
        <f t="shared" si="108"/>
        <v>80.4892169633811</v>
      </c>
      <c r="AT151" s="52">
        <f t="shared" si="109"/>
        <v>10</v>
      </c>
      <c r="AU151" s="52">
        <f t="shared" si="110"/>
        <v>10</v>
      </c>
      <c r="AV151" s="54">
        <f t="shared" si="111"/>
        <v>175.8248451905756</v>
      </c>
      <c r="AW151"/>
    </row>
    <row r="152" spans="2:49" ht="15.75">
      <c r="B152" s="128"/>
      <c r="C152" s="129">
        <v>21</v>
      </c>
      <c r="D152" s="160" t="s">
        <v>466</v>
      </c>
      <c r="E152" s="160" t="s">
        <v>467</v>
      </c>
      <c r="F152" s="161" t="s">
        <v>48</v>
      </c>
      <c r="G152" s="123">
        <f t="shared" si="90"/>
        <v>316.8958415197118</v>
      </c>
      <c r="H152" s="119"/>
      <c r="I152" s="120"/>
      <c r="J152" s="119"/>
      <c r="K152" s="120"/>
      <c r="L152" s="119"/>
      <c r="M152" s="119"/>
      <c r="N152" s="119"/>
      <c r="O152" s="120"/>
      <c r="P152" s="119"/>
      <c r="Q152" s="120"/>
      <c r="R152" s="119"/>
      <c r="S152" s="120"/>
      <c r="T152" s="176" t="s">
        <v>310</v>
      </c>
      <c r="U152" s="175">
        <f>AW152</f>
        <v>79.51760608796594</v>
      </c>
      <c r="V152" s="176" t="s">
        <v>310</v>
      </c>
      <c r="W152" s="175">
        <f>AW152</f>
        <v>79.51760608796594</v>
      </c>
      <c r="X152" s="119">
        <v>0.0637037037037037</v>
      </c>
      <c r="Y152" s="120">
        <v>78.34302325581395</v>
      </c>
      <c r="Z152" s="119">
        <v>0.0897337962962963</v>
      </c>
      <c r="AA152" s="120">
        <v>79.51760608796594</v>
      </c>
      <c r="AB152" s="123">
        <f t="shared" si="92"/>
        <v>316.8958415197118</v>
      </c>
      <c r="AD152" s="50">
        <f t="shared" si="93"/>
        <v>79.51760608796594</v>
      </c>
      <c r="AE152" s="50">
        <f t="shared" si="112"/>
        <v>78.34302325581395</v>
      </c>
      <c r="AF152" s="51">
        <f t="shared" si="95"/>
        <v>4</v>
      </c>
      <c r="AG152" s="52">
        <f t="shared" si="96"/>
        <v>0</v>
      </c>
      <c r="AH152" s="52">
        <f t="shared" si="97"/>
        <v>0</v>
      </c>
      <c r="AI152" s="52">
        <f t="shared" si="98"/>
        <v>0</v>
      </c>
      <c r="AJ152" s="52">
        <f t="shared" si="99"/>
        <v>0</v>
      </c>
      <c r="AK152" s="53">
        <f t="shared" si="100"/>
        <v>0</v>
      </c>
      <c r="AL152" s="52">
        <f t="shared" si="101"/>
      </c>
      <c r="AM152" s="52">
        <f t="shared" si="102"/>
      </c>
      <c r="AN152" s="172">
        <f t="shared" si="103"/>
      </c>
      <c r="AO152" s="52">
        <f t="shared" si="104"/>
      </c>
      <c r="AP152" s="52">
        <f>IF(Q152&lt;&gt;"",Q152,"")</f>
      </c>
      <c r="AQ152" s="52">
        <f t="shared" si="106"/>
      </c>
      <c r="AR152" s="52">
        <f t="shared" si="107"/>
        <v>79.51760608796594</v>
      </c>
      <c r="AS152" s="52">
        <f t="shared" si="108"/>
        <v>79.51760608796594</v>
      </c>
      <c r="AT152" s="52">
        <f t="shared" si="109"/>
        <v>78.34302325581395</v>
      </c>
      <c r="AU152" s="52">
        <f t="shared" si="110"/>
        <v>79.51760608796594</v>
      </c>
      <c r="AV152" s="54">
        <f t="shared" si="111"/>
        <v>316.8958415197118</v>
      </c>
      <c r="AW152" s="13">
        <f>AVERAGE(AU152)</f>
        <v>79.51760608796594</v>
      </c>
    </row>
    <row r="153" spans="2:49" ht="15.75">
      <c r="B153" s="128"/>
      <c r="C153" s="129">
        <v>22</v>
      </c>
      <c r="D153" s="160" t="s">
        <v>386</v>
      </c>
      <c r="E153" s="160" t="s">
        <v>387</v>
      </c>
      <c r="F153" s="161" t="s">
        <v>412</v>
      </c>
      <c r="G153" s="123">
        <f t="shared" si="90"/>
        <v>156.88808176353433</v>
      </c>
      <c r="H153" s="124"/>
      <c r="I153" s="120"/>
      <c r="J153" s="124"/>
      <c r="K153" s="120"/>
      <c r="L153" s="119"/>
      <c r="M153" s="119"/>
      <c r="N153" s="119"/>
      <c r="O153" s="120"/>
      <c r="P153" s="119"/>
      <c r="Q153" s="120"/>
      <c r="R153" s="119"/>
      <c r="S153" s="120"/>
      <c r="T153" s="119">
        <v>0.06440972222222223</v>
      </c>
      <c r="U153" s="120">
        <v>78.6522911051213</v>
      </c>
      <c r="V153" s="119">
        <v>0.08226851851851852</v>
      </c>
      <c r="W153" s="120">
        <v>78.23579065841305</v>
      </c>
      <c r="X153" s="119"/>
      <c r="Y153" s="120"/>
      <c r="Z153" s="119"/>
      <c r="AA153" s="120"/>
      <c r="AB153" s="123">
        <f t="shared" si="92"/>
        <v>156.88808176353433</v>
      </c>
      <c r="AD153" s="50">
        <f t="shared" si="93"/>
        <v>78.6522911051213</v>
      </c>
      <c r="AE153" s="50">
        <f t="shared" si="112"/>
        <v>78.23579065841305</v>
      </c>
      <c r="AF153" s="51">
        <f t="shared" si="95"/>
        <v>2</v>
      </c>
      <c r="AG153" s="52">
        <f t="shared" si="96"/>
        <v>0</v>
      </c>
      <c r="AH153" s="52">
        <f t="shared" si="97"/>
        <v>0</v>
      </c>
      <c r="AI153" s="52">
        <f t="shared" si="98"/>
        <v>0</v>
      </c>
      <c r="AJ153" s="52">
        <f t="shared" si="99"/>
        <v>0</v>
      </c>
      <c r="AK153" s="53">
        <f t="shared" si="100"/>
        <v>0</v>
      </c>
      <c r="AL153" s="52">
        <f t="shared" si="101"/>
      </c>
      <c r="AM153" s="52">
        <f t="shared" si="102"/>
      </c>
      <c r="AN153" s="52">
        <f t="shared" si="103"/>
      </c>
      <c r="AO153" s="52">
        <f t="shared" si="104"/>
      </c>
      <c r="AP153" s="52"/>
      <c r="AQ153" s="52">
        <f t="shared" si="106"/>
      </c>
      <c r="AR153" s="52">
        <f t="shared" si="107"/>
        <v>78.6522911051213</v>
      </c>
      <c r="AS153" s="52">
        <f t="shared" si="108"/>
        <v>78.23579065841305</v>
      </c>
      <c r="AT153" s="52">
        <f t="shared" si="109"/>
      </c>
      <c r="AU153" s="52">
        <f t="shared" si="110"/>
      </c>
      <c r="AV153" s="54">
        <f t="shared" si="111"/>
        <v>156.88808176353433</v>
      </c>
      <c r="AW153"/>
    </row>
    <row r="154" spans="2:49" ht="15.75">
      <c r="B154" s="128"/>
      <c r="C154" s="129">
        <v>23</v>
      </c>
      <c r="D154" s="160" t="s">
        <v>211</v>
      </c>
      <c r="E154" s="160" t="s">
        <v>67</v>
      </c>
      <c r="F154" s="161" t="s">
        <v>23</v>
      </c>
      <c r="G154" s="123">
        <f t="shared" si="90"/>
        <v>154.77244666362444</v>
      </c>
      <c r="H154" s="124"/>
      <c r="I154" s="120"/>
      <c r="J154" s="124"/>
      <c r="K154" s="120"/>
      <c r="L154" s="119"/>
      <c r="M154" s="119"/>
      <c r="N154" s="119"/>
      <c r="O154" s="120"/>
      <c r="P154" s="119"/>
      <c r="Q154" s="120"/>
      <c r="R154" s="119"/>
      <c r="S154" s="120"/>
      <c r="T154" s="119"/>
      <c r="U154" s="120"/>
      <c r="V154" s="119"/>
      <c r="W154" s="120"/>
      <c r="X154" s="119">
        <v>0.07490740740740741</v>
      </c>
      <c r="Y154" s="120">
        <v>66.62546353522868</v>
      </c>
      <c r="Z154" s="119">
        <v>0.08094907407407408</v>
      </c>
      <c r="AA154" s="120">
        <v>88.14698312839576</v>
      </c>
      <c r="AB154" s="123">
        <f t="shared" si="92"/>
        <v>154.77244666362444</v>
      </c>
      <c r="AD154" s="50">
        <f t="shared" si="93"/>
        <v>88.14698312839576</v>
      </c>
      <c r="AE154" s="50">
        <f t="shared" si="112"/>
        <v>66.62546353522868</v>
      </c>
      <c r="AF154" s="51">
        <f t="shared" si="95"/>
        <v>2</v>
      </c>
      <c r="AG154" s="52">
        <f t="shared" si="96"/>
        <v>0</v>
      </c>
      <c r="AH154" s="52">
        <f t="shared" si="97"/>
        <v>0</v>
      </c>
      <c r="AI154" s="52">
        <f t="shared" si="98"/>
        <v>0</v>
      </c>
      <c r="AJ154" s="52">
        <f t="shared" si="99"/>
        <v>0</v>
      </c>
      <c r="AK154" s="53">
        <f t="shared" si="100"/>
        <v>0</v>
      </c>
      <c r="AL154" s="52">
        <f t="shared" si="101"/>
      </c>
      <c r="AM154" s="52">
        <f t="shared" si="102"/>
      </c>
      <c r="AN154" s="52">
        <f t="shared" si="103"/>
      </c>
      <c r="AO154" s="52">
        <f t="shared" si="104"/>
      </c>
      <c r="AP154" s="52"/>
      <c r="AQ154" s="52">
        <f t="shared" si="106"/>
      </c>
      <c r="AR154" s="52">
        <f t="shared" si="107"/>
      </c>
      <c r="AS154" s="52">
        <f t="shared" si="108"/>
      </c>
      <c r="AT154" s="52">
        <f t="shared" si="109"/>
        <v>66.62546353522868</v>
      </c>
      <c r="AU154" s="52">
        <f t="shared" si="110"/>
        <v>88.14698312839576</v>
      </c>
      <c r="AV154" s="54">
        <f t="shared" si="111"/>
        <v>154.77244666362444</v>
      </c>
      <c r="AW154"/>
    </row>
    <row r="155" spans="2:49" ht="15.75">
      <c r="B155" s="128"/>
      <c r="C155" s="129">
        <v>24</v>
      </c>
      <c r="D155" s="160" t="s">
        <v>138</v>
      </c>
      <c r="E155" s="160" t="s">
        <v>139</v>
      </c>
      <c r="F155" s="161" t="s">
        <v>118</v>
      </c>
      <c r="G155" s="123">
        <f t="shared" si="90"/>
        <v>152.39885328968728</v>
      </c>
      <c r="H155" s="119">
        <v>0.09121527777777777</v>
      </c>
      <c r="I155" s="120">
        <v>76.0055830478366</v>
      </c>
      <c r="J155" s="119">
        <v>0.06604166666666667</v>
      </c>
      <c r="K155" s="120">
        <v>76.39327024185069</v>
      </c>
      <c r="L155" s="119"/>
      <c r="M155" s="175"/>
      <c r="N155" s="119"/>
      <c r="O155" s="120"/>
      <c r="P155" s="119"/>
      <c r="Q155" s="120"/>
      <c r="R155" s="119"/>
      <c r="S155" s="120"/>
      <c r="T155" s="119"/>
      <c r="U155" s="120"/>
      <c r="V155" s="119"/>
      <c r="W155" s="120"/>
      <c r="X155" s="119"/>
      <c r="Y155" s="120"/>
      <c r="Z155" s="119"/>
      <c r="AA155" s="120"/>
      <c r="AB155" s="123">
        <f t="shared" si="92"/>
        <v>152.39885328968728</v>
      </c>
      <c r="AD155" s="50">
        <f t="shared" si="93"/>
        <v>76.39327024185069</v>
      </c>
      <c r="AE155" s="50">
        <f t="shared" si="112"/>
        <v>76.0055830478366</v>
      </c>
      <c r="AF155" s="51">
        <f t="shared" si="95"/>
        <v>2</v>
      </c>
      <c r="AG155" s="52">
        <f t="shared" si="96"/>
        <v>0</v>
      </c>
      <c r="AH155" s="52">
        <f t="shared" si="97"/>
        <v>0</v>
      </c>
      <c r="AI155" s="52">
        <f t="shared" si="98"/>
        <v>0</v>
      </c>
      <c r="AJ155" s="52">
        <f t="shared" si="99"/>
        <v>0</v>
      </c>
      <c r="AK155" s="53">
        <f t="shared" si="100"/>
        <v>0</v>
      </c>
      <c r="AL155" s="52">
        <f t="shared" si="101"/>
        <v>76.0055830478366</v>
      </c>
      <c r="AM155" s="52">
        <f t="shared" si="102"/>
        <v>76.39327024185069</v>
      </c>
      <c r="AN155" s="172">
        <f t="shared" si="103"/>
      </c>
      <c r="AO155" s="52">
        <f t="shared" si="104"/>
      </c>
      <c r="AP155" s="52">
        <f>IF(Q155&lt;&gt;"",Q155,"")</f>
      </c>
      <c r="AQ155" s="52">
        <f t="shared" si="106"/>
      </c>
      <c r="AR155" s="52">
        <f t="shared" si="107"/>
      </c>
      <c r="AS155" s="52">
        <f t="shared" si="108"/>
      </c>
      <c r="AT155" s="52">
        <f t="shared" si="109"/>
      </c>
      <c r="AU155" s="52">
        <f t="shared" si="110"/>
      </c>
      <c r="AV155" s="54">
        <f t="shared" si="111"/>
        <v>152.39885328968728</v>
      </c>
      <c r="AW155" s="13">
        <f>AVERAGE(AL155:AM155,AO155:AU155)</f>
        <v>76.19942664484364</v>
      </c>
    </row>
    <row r="156" spans="2:49" ht="15.75">
      <c r="B156" s="128"/>
      <c r="C156" s="129">
        <v>25</v>
      </c>
      <c r="D156" s="160" t="s">
        <v>470</v>
      </c>
      <c r="E156" s="160" t="s">
        <v>471</v>
      </c>
      <c r="F156" s="161" t="s">
        <v>472</v>
      </c>
      <c r="G156" s="123">
        <f t="shared" si="90"/>
        <v>151.58225762643008</v>
      </c>
      <c r="H156" s="124"/>
      <c r="I156" s="120"/>
      <c r="J156" s="124"/>
      <c r="K156" s="120"/>
      <c r="L156" s="119"/>
      <c r="M156" s="119"/>
      <c r="N156" s="119"/>
      <c r="O156" s="120"/>
      <c r="P156" s="119"/>
      <c r="Q156" s="120"/>
      <c r="R156" s="119"/>
      <c r="S156" s="120"/>
      <c r="T156" s="119"/>
      <c r="U156" s="120"/>
      <c r="V156" s="119"/>
      <c r="W156" s="120"/>
      <c r="X156" s="119">
        <v>0.06224537037037037</v>
      </c>
      <c r="Y156" s="120">
        <v>80.1785050204537</v>
      </c>
      <c r="Z156" s="119">
        <v>0.09993055555555556</v>
      </c>
      <c r="AA156" s="120">
        <v>71.40375260597636</v>
      </c>
      <c r="AB156" s="123">
        <f t="shared" si="92"/>
        <v>151.58225762643008</v>
      </c>
      <c r="AD156" s="50">
        <f t="shared" si="93"/>
        <v>80.1785050204537</v>
      </c>
      <c r="AE156" s="50">
        <f t="shared" si="112"/>
        <v>71.40375260597636</v>
      </c>
      <c r="AF156" s="51">
        <f t="shared" si="95"/>
        <v>2</v>
      </c>
      <c r="AG156" s="52">
        <f t="shared" si="96"/>
        <v>0</v>
      </c>
      <c r="AH156" s="52">
        <f t="shared" si="97"/>
        <v>0</v>
      </c>
      <c r="AI156" s="52">
        <f t="shared" si="98"/>
        <v>0</v>
      </c>
      <c r="AJ156" s="52">
        <f t="shared" si="99"/>
        <v>0</v>
      </c>
      <c r="AK156" s="53">
        <f t="shared" si="100"/>
        <v>0</v>
      </c>
      <c r="AL156" s="52">
        <f t="shared" si="101"/>
      </c>
      <c r="AM156" s="52">
        <f t="shared" si="102"/>
      </c>
      <c r="AN156" s="52">
        <f t="shared" si="103"/>
      </c>
      <c r="AO156" s="52">
        <f t="shared" si="104"/>
      </c>
      <c r="AP156" s="52"/>
      <c r="AQ156" s="52">
        <f t="shared" si="106"/>
      </c>
      <c r="AR156" s="52">
        <f t="shared" si="107"/>
      </c>
      <c r="AS156" s="52">
        <f t="shared" si="108"/>
      </c>
      <c r="AT156" s="52">
        <f t="shared" si="109"/>
        <v>80.1785050204537</v>
      </c>
      <c r="AU156" s="52">
        <f t="shared" si="110"/>
        <v>71.40375260597636</v>
      </c>
      <c r="AV156" s="54">
        <f t="shared" si="111"/>
        <v>151.58225762643008</v>
      </c>
      <c r="AW156"/>
    </row>
    <row r="157" spans="2:49" ht="15.75">
      <c r="B157" s="128"/>
      <c r="C157" s="129">
        <v>26</v>
      </c>
      <c r="D157" s="160" t="s">
        <v>468</v>
      </c>
      <c r="E157" s="160" t="s">
        <v>469</v>
      </c>
      <c r="F157" s="161" t="s">
        <v>440</v>
      </c>
      <c r="G157" s="123">
        <f t="shared" si="90"/>
        <v>146.45748826092995</v>
      </c>
      <c r="H157" s="124"/>
      <c r="I157" s="120"/>
      <c r="J157" s="124"/>
      <c r="K157" s="120"/>
      <c r="L157" s="119"/>
      <c r="M157" s="119"/>
      <c r="N157" s="119"/>
      <c r="O157" s="120"/>
      <c r="P157" s="119"/>
      <c r="Q157" s="120"/>
      <c r="R157" s="119"/>
      <c r="S157" s="120"/>
      <c r="T157" s="119"/>
      <c r="U157" s="120"/>
      <c r="V157" s="119"/>
      <c r="W157" s="120"/>
      <c r="X157" s="119">
        <v>0.07026620370370369</v>
      </c>
      <c r="Y157" s="120">
        <v>71.02619008400595</v>
      </c>
      <c r="Z157" s="119">
        <v>0.0945949074074074</v>
      </c>
      <c r="AA157" s="120">
        <v>75.43129817692402</v>
      </c>
      <c r="AB157" s="123">
        <f t="shared" si="92"/>
        <v>146.45748826092995</v>
      </c>
      <c r="AD157" s="50">
        <f t="shared" si="93"/>
        <v>75.43129817692402</v>
      </c>
      <c r="AE157" s="50">
        <f t="shared" si="112"/>
        <v>71.02619008400595</v>
      </c>
      <c r="AF157" s="51">
        <f t="shared" si="95"/>
        <v>2</v>
      </c>
      <c r="AG157" s="52">
        <f t="shared" si="96"/>
        <v>0</v>
      </c>
      <c r="AH157" s="52">
        <f t="shared" si="97"/>
        <v>0</v>
      </c>
      <c r="AI157" s="52">
        <f t="shared" si="98"/>
        <v>0</v>
      </c>
      <c r="AJ157" s="52">
        <f t="shared" si="99"/>
        <v>0</v>
      </c>
      <c r="AK157" s="53">
        <f t="shared" si="100"/>
        <v>0</v>
      </c>
      <c r="AL157" s="52">
        <f t="shared" si="101"/>
      </c>
      <c r="AM157" s="52">
        <f t="shared" si="102"/>
      </c>
      <c r="AN157" s="52">
        <f t="shared" si="103"/>
      </c>
      <c r="AO157" s="52">
        <f t="shared" si="104"/>
      </c>
      <c r="AP157" s="52"/>
      <c r="AQ157" s="52">
        <f t="shared" si="106"/>
      </c>
      <c r="AR157" s="52">
        <f t="shared" si="107"/>
      </c>
      <c r="AS157" s="52">
        <f t="shared" si="108"/>
      </c>
      <c r="AT157" s="52">
        <f t="shared" si="109"/>
        <v>71.02619008400595</v>
      </c>
      <c r="AU157" s="52">
        <f t="shared" si="110"/>
        <v>75.43129817692402</v>
      </c>
      <c r="AV157" s="54">
        <f t="shared" si="111"/>
        <v>146.45748826092995</v>
      </c>
      <c r="AW157"/>
    </row>
    <row r="158" spans="2:49" ht="15.75">
      <c r="B158" s="128"/>
      <c r="C158" s="129">
        <v>27</v>
      </c>
      <c r="D158" s="160" t="s">
        <v>390</v>
      </c>
      <c r="E158" s="160" t="s">
        <v>377</v>
      </c>
      <c r="F158" s="161" t="s">
        <v>413</v>
      </c>
      <c r="G158" s="123">
        <f t="shared" si="90"/>
        <v>146.08150598702127</v>
      </c>
      <c r="H158" s="124"/>
      <c r="I158" s="120"/>
      <c r="J158" s="124"/>
      <c r="K158" s="120"/>
      <c r="L158" s="119"/>
      <c r="M158" s="119"/>
      <c r="N158" s="119"/>
      <c r="O158" s="120"/>
      <c r="P158" s="119"/>
      <c r="Q158" s="120"/>
      <c r="R158" s="119"/>
      <c r="S158" s="120"/>
      <c r="T158" s="119">
        <v>0.06907407407407408</v>
      </c>
      <c r="U158" s="120">
        <v>73.3411528150134</v>
      </c>
      <c r="V158" s="119">
        <v>0.08848379629629628</v>
      </c>
      <c r="W158" s="120">
        <v>72.74035317200786</v>
      </c>
      <c r="X158" s="119"/>
      <c r="Y158" s="120"/>
      <c r="Z158" s="119"/>
      <c r="AA158" s="120"/>
      <c r="AB158" s="123">
        <f t="shared" si="92"/>
        <v>146.08150598702127</v>
      </c>
      <c r="AD158" s="50">
        <f t="shared" si="93"/>
        <v>73.3411528150134</v>
      </c>
      <c r="AE158" s="50">
        <f t="shared" si="112"/>
        <v>72.74035317200786</v>
      </c>
      <c r="AF158" s="51">
        <f t="shared" si="95"/>
        <v>2</v>
      </c>
      <c r="AG158" s="52">
        <f t="shared" si="96"/>
        <v>0</v>
      </c>
      <c r="AH158" s="52">
        <f t="shared" si="97"/>
        <v>0</v>
      </c>
      <c r="AI158" s="52">
        <f t="shared" si="98"/>
        <v>0</v>
      </c>
      <c r="AJ158" s="52">
        <f t="shared" si="99"/>
        <v>0</v>
      </c>
      <c r="AK158" s="53">
        <f t="shared" si="100"/>
        <v>0</v>
      </c>
      <c r="AL158" s="52">
        <f t="shared" si="101"/>
      </c>
      <c r="AM158" s="52">
        <f t="shared" si="102"/>
      </c>
      <c r="AN158" s="52">
        <f t="shared" si="103"/>
      </c>
      <c r="AO158" s="52">
        <f t="shared" si="104"/>
      </c>
      <c r="AP158" s="52"/>
      <c r="AQ158" s="52">
        <f t="shared" si="106"/>
      </c>
      <c r="AR158" s="52">
        <f t="shared" si="107"/>
        <v>73.3411528150134</v>
      </c>
      <c r="AS158" s="52">
        <f t="shared" si="108"/>
        <v>72.74035317200786</v>
      </c>
      <c r="AT158" s="52">
        <f t="shared" si="109"/>
      </c>
      <c r="AU158" s="52">
        <f t="shared" si="110"/>
      </c>
      <c r="AV158" s="54">
        <f t="shared" si="111"/>
        <v>146.08150598702127</v>
      </c>
      <c r="AW158"/>
    </row>
    <row r="159" spans="2:49" ht="15.75">
      <c r="B159" s="128"/>
      <c r="C159" s="129">
        <v>28</v>
      </c>
      <c r="D159" s="160" t="s">
        <v>391</v>
      </c>
      <c r="E159" s="160" t="s">
        <v>392</v>
      </c>
      <c r="F159" s="161" t="s">
        <v>412</v>
      </c>
      <c r="G159" s="123">
        <f t="shared" si="90"/>
        <v>142.96739626283266</v>
      </c>
      <c r="H159" s="124"/>
      <c r="I159" s="120"/>
      <c r="J159" s="124"/>
      <c r="K159" s="120"/>
      <c r="L159" s="119"/>
      <c r="M159" s="119"/>
      <c r="N159" s="119"/>
      <c r="O159" s="120"/>
      <c r="P159" s="119"/>
      <c r="Q159" s="120"/>
      <c r="R159" s="119"/>
      <c r="S159" s="120"/>
      <c r="T159" s="119">
        <v>0.07550925925925926</v>
      </c>
      <c r="U159" s="120">
        <v>67.09074187614961</v>
      </c>
      <c r="V159" s="119">
        <v>0.08482638888888888</v>
      </c>
      <c r="W159" s="120">
        <v>75.87665438668304</v>
      </c>
      <c r="X159" s="119"/>
      <c r="Y159" s="120"/>
      <c r="Z159" s="119"/>
      <c r="AA159" s="120"/>
      <c r="AB159" s="123">
        <f t="shared" si="92"/>
        <v>142.96739626283266</v>
      </c>
      <c r="AD159" s="50">
        <f t="shared" si="93"/>
        <v>75.87665438668304</v>
      </c>
      <c r="AE159" s="50">
        <f t="shared" si="112"/>
        <v>67.09074187614961</v>
      </c>
      <c r="AF159" s="51">
        <f t="shared" si="95"/>
        <v>2</v>
      </c>
      <c r="AG159" s="52">
        <f t="shared" si="96"/>
        <v>0</v>
      </c>
      <c r="AH159" s="52">
        <f t="shared" si="97"/>
        <v>0</v>
      </c>
      <c r="AI159" s="52">
        <f t="shared" si="98"/>
        <v>0</v>
      </c>
      <c r="AJ159" s="52">
        <f t="shared" si="99"/>
        <v>0</v>
      </c>
      <c r="AK159" s="53">
        <f t="shared" si="100"/>
        <v>0</v>
      </c>
      <c r="AL159" s="52">
        <f t="shared" si="101"/>
      </c>
      <c r="AM159" s="52">
        <f t="shared" si="102"/>
      </c>
      <c r="AN159" s="52">
        <f t="shared" si="103"/>
      </c>
      <c r="AO159" s="52">
        <f t="shared" si="104"/>
      </c>
      <c r="AP159" s="52"/>
      <c r="AQ159" s="52">
        <f t="shared" si="106"/>
      </c>
      <c r="AR159" s="52">
        <f t="shared" si="107"/>
        <v>67.09074187614961</v>
      </c>
      <c r="AS159" s="52">
        <f t="shared" si="108"/>
        <v>75.87665438668304</v>
      </c>
      <c r="AT159" s="52">
        <f t="shared" si="109"/>
      </c>
      <c r="AU159" s="52">
        <f t="shared" si="110"/>
      </c>
      <c r="AV159" s="54">
        <f t="shared" si="111"/>
        <v>142.96739626283266</v>
      </c>
      <c r="AW159"/>
    </row>
    <row r="160" spans="2:49" ht="15.75">
      <c r="B160" s="128"/>
      <c r="C160" s="129">
        <v>29</v>
      </c>
      <c r="D160" s="160" t="s">
        <v>394</v>
      </c>
      <c r="E160" s="160" t="s">
        <v>117</v>
      </c>
      <c r="F160" s="161" t="s">
        <v>411</v>
      </c>
      <c r="G160" s="123">
        <f t="shared" si="90"/>
        <v>142.42119826839735</v>
      </c>
      <c r="H160" s="124"/>
      <c r="I160" s="120"/>
      <c r="J160" s="124"/>
      <c r="K160" s="120"/>
      <c r="L160" s="119"/>
      <c r="M160" s="119"/>
      <c r="N160" s="119"/>
      <c r="O160" s="120"/>
      <c r="P160" s="119"/>
      <c r="Q160" s="120"/>
      <c r="R160" s="119"/>
      <c r="S160" s="120"/>
      <c r="T160" s="119">
        <v>0.06508101851851851</v>
      </c>
      <c r="U160" s="120">
        <v>77.8410101369376</v>
      </c>
      <c r="V160" s="119">
        <v>0.09966435185185185</v>
      </c>
      <c r="W160" s="120">
        <v>64.58018813145976</v>
      </c>
      <c r="X160" s="119"/>
      <c r="Y160" s="120"/>
      <c r="Z160" s="119"/>
      <c r="AA160" s="120"/>
      <c r="AB160" s="123">
        <f t="shared" si="92"/>
        <v>142.42119826839735</v>
      </c>
      <c r="AD160" s="50">
        <f t="shared" si="93"/>
        <v>77.8410101369376</v>
      </c>
      <c r="AE160" s="50">
        <f t="shared" si="112"/>
        <v>64.58018813145976</v>
      </c>
      <c r="AF160" s="51">
        <f t="shared" si="95"/>
        <v>2</v>
      </c>
      <c r="AG160" s="52">
        <f t="shared" si="96"/>
        <v>0</v>
      </c>
      <c r="AH160" s="52">
        <f t="shared" si="97"/>
        <v>0</v>
      </c>
      <c r="AI160" s="52">
        <f t="shared" si="98"/>
        <v>0</v>
      </c>
      <c r="AJ160" s="52">
        <f t="shared" si="99"/>
        <v>0</v>
      </c>
      <c r="AK160" s="53">
        <f t="shared" si="100"/>
        <v>0</v>
      </c>
      <c r="AL160" s="52">
        <f t="shared" si="101"/>
      </c>
      <c r="AM160" s="52">
        <f t="shared" si="102"/>
      </c>
      <c r="AN160" s="52">
        <f t="shared" si="103"/>
      </c>
      <c r="AO160" s="52">
        <f t="shared" si="104"/>
      </c>
      <c r="AP160" s="52"/>
      <c r="AQ160" s="52">
        <f t="shared" si="106"/>
      </c>
      <c r="AR160" s="52">
        <f t="shared" si="107"/>
        <v>77.8410101369376</v>
      </c>
      <c r="AS160" s="52">
        <f t="shared" si="108"/>
        <v>64.58018813145976</v>
      </c>
      <c r="AT160" s="52">
        <f t="shared" si="109"/>
      </c>
      <c r="AU160" s="52">
        <f t="shared" si="110"/>
      </c>
      <c r="AV160" s="54">
        <f t="shared" si="111"/>
        <v>142.42119826839735</v>
      </c>
      <c r="AW160"/>
    </row>
    <row r="161" spans="2:49" ht="15.75">
      <c r="B161" s="128"/>
      <c r="C161" s="129">
        <v>30</v>
      </c>
      <c r="D161" s="160" t="s">
        <v>474</v>
      </c>
      <c r="E161" s="160" t="s">
        <v>475</v>
      </c>
      <c r="F161" s="161" t="s">
        <v>476</v>
      </c>
      <c r="G161" s="123">
        <f t="shared" si="90"/>
        <v>140.87690494600403</v>
      </c>
      <c r="H161" s="124"/>
      <c r="I161" s="120"/>
      <c r="J161" s="124"/>
      <c r="K161" s="120"/>
      <c r="L161" s="119"/>
      <c r="M161" s="175"/>
      <c r="N161" s="119"/>
      <c r="O161" s="120"/>
      <c r="P161" s="119"/>
      <c r="Q161" s="120"/>
      <c r="R161" s="119"/>
      <c r="S161" s="120"/>
      <c r="T161" s="119"/>
      <c r="U161" s="120"/>
      <c r="V161" s="119"/>
      <c r="W161" s="120"/>
      <c r="X161" s="119">
        <v>0.06668981481481481</v>
      </c>
      <c r="Y161" s="120">
        <v>74.8351266921208</v>
      </c>
      <c r="Z161" s="119">
        <v>0.10804398148148148</v>
      </c>
      <c r="AA161" s="120">
        <v>66.04177825388324</v>
      </c>
      <c r="AB161" s="123">
        <f t="shared" si="92"/>
        <v>140.87690494600403</v>
      </c>
      <c r="AD161" s="50">
        <f t="shared" si="93"/>
        <v>74.8351266921208</v>
      </c>
      <c r="AE161" s="50">
        <f t="shared" si="112"/>
        <v>66.04177825388324</v>
      </c>
      <c r="AF161" s="51">
        <f t="shared" si="95"/>
        <v>2</v>
      </c>
      <c r="AG161" s="52">
        <f t="shared" si="96"/>
        <v>0</v>
      </c>
      <c r="AH161" s="52">
        <f t="shared" si="97"/>
        <v>0</v>
      </c>
      <c r="AI161" s="52">
        <f t="shared" si="98"/>
        <v>0</v>
      </c>
      <c r="AJ161" s="52">
        <f t="shared" si="99"/>
        <v>0</v>
      </c>
      <c r="AK161" s="53">
        <f t="shared" si="100"/>
        <v>0</v>
      </c>
      <c r="AL161" s="52">
        <f t="shared" si="101"/>
      </c>
      <c r="AM161" s="52">
        <f t="shared" si="102"/>
      </c>
      <c r="AN161" s="172">
        <f t="shared" si="103"/>
      </c>
      <c r="AO161" s="52">
        <f t="shared" si="104"/>
      </c>
      <c r="AP161" s="52">
        <f>IF(Q161&lt;&gt;"",Q161,"")</f>
      </c>
      <c r="AQ161" s="52">
        <f t="shared" si="106"/>
      </c>
      <c r="AR161" s="52">
        <f t="shared" si="107"/>
      </c>
      <c r="AS161" s="52">
        <f t="shared" si="108"/>
      </c>
      <c r="AT161" s="52">
        <f t="shared" si="109"/>
        <v>74.8351266921208</v>
      </c>
      <c r="AU161" s="52">
        <f t="shared" si="110"/>
        <v>66.04177825388324</v>
      </c>
      <c r="AV161" s="54">
        <f t="shared" si="111"/>
        <v>140.87690494600403</v>
      </c>
      <c r="AW161" s="13">
        <f>AVERAGE(AL161:AM161,AO161:AU161)</f>
        <v>70.43845247300202</v>
      </c>
    </row>
    <row r="162" spans="2:49" ht="15.75">
      <c r="B162" s="128"/>
      <c r="C162" s="129">
        <v>31</v>
      </c>
      <c r="D162" s="160" t="s">
        <v>477</v>
      </c>
      <c r="E162" s="160" t="s">
        <v>154</v>
      </c>
      <c r="F162" s="161" t="s">
        <v>32</v>
      </c>
      <c r="G162" s="123">
        <f t="shared" si="90"/>
        <v>134.86214829583173</v>
      </c>
      <c r="H162" s="124"/>
      <c r="I162" s="120"/>
      <c r="J162" s="124"/>
      <c r="K162" s="120"/>
      <c r="L162" s="119"/>
      <c r="M162" s="119"/>
      <c r="N162" s="119"/>
      <c r="O162" s="120"/>
      <c r="P162" s="119"/>
      <c r="Q162" s="120"/>
      <c r="R162" s="119"/>
      <c r="S162" s="120"/>
      <c r="T162" s="119"/>
      <c r="U162" s="120"/>
      <c r="V162" s="119"/>
      <c r="W162" s="120"/>
      <c r="X162" s="119">
        <v>0.07839120370370371</v>
      </c>
      <c r="Y162" s="120">
        <v>63.664550420788416</v>
      </c>
      <c r="Z162" s="119">
        <v>0.1002199074074074</v>
      </c>
      <c r="AA162" s="120">
        <v>71.19759787504331</v>
      </c>
      <c r="AB162" s="123">
        <f t="shared" si="92"/>
        <v>134.86214829583173</v>
      </c>
      <c r="AD162" s="50">
        <f t="shared" si="93"/>
        <v>71.19759787504331</v>
      </c>
      <c r="AE162" s="50">
        <f t="shared" si="112"/>
        <v>63.664550420788416</v>
      </c>
      <c r="AF162" s="51">
        <f t="shared" si="95"/>
        <v>2</v>
      </c>
      <c r="AG162" s="52">
        <f t="shared" si="96"/>
        <v>0</v>
      </c>
      <c r="AH162" s="52">
        <f t="shared" si="97"/>
        <v>0</v>
      </c>
      <c r="AI162" s="52">
        <f t="shared" si="98"/>
        <v>0</v>
      </c>
      <c r="AJ162" s="52">
        <f t="shared" si="99"/>
        <v>0</v>
      </c>
      <c r="AK162" s="53">
        <f t="shared" si="100"/>
        <v>0</v>
      </c>
      <c r="AL162" s="52">
        <f t="shared" si="101"/>
      </c>
      <c r="AM162" s="52">
        <f t="shared" si="102"/>
      </c>
      <c r="AN162" s="52">
        <f t="shared" si="103"/>
      </c>
      <c r="AO162" s="52">
        <f t="shared" si="104"/>
      </c>
      <c r="AP162" s="52"/>
      <c r="AQ162" s="52">
        <f t="shared" si="106"/>
      </c>
      <c r="AR162" s="52">
        <f t="shared" si="107"/>
      </c>
      <c r="AS162" s="52">
        <f t="shared" si="108"/>
      </c>
      <c r="AT162" s="52">
        <f t="shared" si="109"/>
        <v>63.664550420788416</v>
      </c>
      <c r="AU162" s="52">
        <f t="shared" si="110"/>
        <v>71.19759787504331</v>
      </c>
      <c r="AV162" s="54">
        <f t="shared" si="111"/>
        <v>134.86214829583173</v>
      </c>
      <c r="AW162"/>
    </row>
    <row r="163" spans="2:49" ht="15.75">
      <c r="B163" s="128"/>
      <c r="C163" s="129">
        <v>32</v>
      </c>
      <c r="D163" s="160" t="s">
        <v>272</v>
      </c>
      <c r="E163" s="160" t="s">
        <v>273</v>
      </c>
      <c r="F163" s="161" t="s">
        <v>19</v>
      </c>
      <c r="G163" s="123">
        <f t="shared" si="90"/>
        <v>130.72566371681415</v>
      </c>
      <c r="H163" s="124"/>
      <c r="I163" s="120"/>
      <c r="J163" s="124"/>
      <c r="K163" s="120"/>
      <c r="L163" s="119">
        <v>0.11934027777777778</v>
      </c>
      <c r="M163" s="175">
        <f>AW163</f>
        <v>65.36283185840708</v>
      </c>
      <c r="N163" s="119"/>
      <c r="O163" s="120"/>
      <c r="P163" s="119"/>
      <c r="Q163" s="120"/>
      <c r="R163" s="119">
        <v>0.06539351851851852</v>
      </c>
      <c r="S163" s="120">
        <v>65.36283185840708</v>
      </c>
      <c r="T163" s="119"/>
      <c r="U163" s="120"/>
      <c r="V163" s="119"/>
      <c r="W163" s="120"/>
      <c r="X163" s="119"/>
      <c r="Y163" s="120"/>
      <c r="Z163" s="119"/>
      <c r="AA163" s="120"/>
      <c r="AB163" s="123">
        <f t="shared" si="92"/>
        <v>130.72566371681415</v>
      </c>
      <c r="AD163" s="50">
        <f t="shared" si="93"/>
        <v>65.36283185840708</v>
      </c>
      <c r="AE163" s="50">
        <f t="shared" si="112"/>
        <v>65.36283185840708</v>
      </c>
      <c r="AF163" s="51">
        <f t="shared" si="95"/>
        <v>2</v>
      </c>
      <c r="AG163" s="52">
        <f t="shared" si="96"/>
        <v>0</v>
      </c>
      <c r="AH163" s="52">
        <f t="shared" si="97"/>
        <v>0</v>
      </c>
      <c r="AI163" s="52">
        <f t="shared" si="98"/>
        <v>0</v>
      </c>
      <c r="AJ163" s="52">
        <f t="shared" si="99"/>
        <v>0</v>
      </c>
      <c r="AK163" s="53">
        <f t="shared" si="100"/>
        <v>0</v>
      </c>
      <c r="AL163" s="52">
        <f t="shared" si="101"/>
      </c>
      <c r="AM163" s="52">
        <f t="shared" si="102"/>
      </c>
      <c r="AN163" s="172">
        <f t="shared" si="103"/>
        <v>65.36283185840708</v>
      </c>
      <c r="AO163" s="52">
        <f t="shared" si="104"/>
      </c>
      <c r="AP163" s="52">
        <f>IF(Q163&lt;&gt;"",Q163,"")</f>
      </c>
      <c r="AQ163" s="52">
        <f t="shared" si="106"/>
        <v>65.36283185840708</v>
      </c>
      <c r="AR163" s="52">
        <f t="shared" si="107"/>
      </c>
      <c r="AS163" s="52">
        <f t="shared" si="108"/>
      </c>
      <c r="AT163" s="52">
        <f t="shared" si="109"/>
      </c>
      <c r="AU163" s="52">
        <f t="shared" si="110"/>
      </c>
      <c r="AV163" s="54">
        <f t="shared" si="111"/>
        <v>130.72566371681415</v>
      </c>
      <c r="AW163" s="13">
        <f>AVERAGE(AL163:AM163,AO163:AU163)</f>
        <v>65.36283185840708</v>
      </c>
    </row>
    <row r="164" spans="2:49" ht="15.75">
      <c r="B164" s="128"/>
      <c r="C164" s="129">
        <v>33</v>
      </c>
      <c r="D164" s="160" t="s">
        <v>473</v>
      </c>
      <c r="E164" s="160" t="s">
        <v>275</v>
      </c>
      <c r="F164" s="161" t="s">
        <v>440</v>
      </c>
      <c r="G164" s="123">
        <f t="shared" si="90"/>
        <v>122.80349151935741</v>
      </c>
      <c r="H164" s="124"/>
      <c r="I164" s="120"/>
      <c r="J164" s="124"/>
      <c r="K164" s="120"/>
      <c r="L164" s="119"/>
      <c r="M164" s="119"/>
      <c r="N164" s="119"/>
      <c r="O164" s="120"/>
      <c r="P164" s="119"/>
      <c r="Q164" s="120"/>
      <c r="R164" s="119"/>
      <c r="S164" s="120"/>
      <c r="T164" s="119"/>
      <c r="U164" s="120"/>
      <c r="V164" s="119"/>
      <c r="W164" s="120"/>
      <c r="X164" s="119">
        <v>0.07497685185185186</v>
      </c>
      <c r="Y164" s="120">
        <v>66.56375424513737</v>
      </c>
      <c r="Z164" s="119">
        <v>0.126875</v>
      </c>
      <c r="AA164" s="120">
        <v>56.23973727422003</v>
      </c>
      <c r="AB164" s="123">
        <f t="shared" si="92"/>
        <v>122.80349151935741</v>
      </c>
      <c r="AD164" s="50">
        <f t="shared" si="93"/>
        <v>66.56375424513737</v>
      </c>
      <c r="AE164" s="50">
        <f t="shared" si="112"/>
        <v>56.23973727422003</v>
      </c>
      <c r="AF164" s="51">
        <f t="shared" si="95"/>
        <v>2</v>
      </c>
      <c r="AG164" s="52">
        <f t="shared" si="96"/>
        <v>0</v>
      </c>
      <c r="AH164" s="52">
        <f t="shared" si="97"/>
        <v>0</v>
      </c>
      <c r="AI164" s="52">
        <f t="shared" si="98"/>
        <v>0</v>
      </c>
      <c r="AJ164" s="52">
        <f t="shared" si="99"/>
        <v>0</v>
      </c>
      <c r="AK164" s="53">
        <f t="shared" si="100"/>
        <v>0</v>
      </c>
      <c r="AL164" s="52">
        <f t="shared" si="101"/>
      </c>
      <c r="AM164" s="52">
        <f t="shared" si="102"/>
      </c>
      <c r="AN164" s="52">
        <f t="shared" si="103"/>
      </c>
      <c r="AO164" s="52">
        <f t="shared" si="104"/>
      </c>
      <c r="AP164" s="52"/>
      <c r="AQ164" s="52">
        <f t="shared" si="106"/>
      </c>
      <c r="AR164" s="52">
        <f t="shared" si="107"/>
      </c>
      <c r="AS164" s="52">
        <f t="shared" si="108"/>
      </c>
      <c r="AT164" s="52">
        <f t="shared" si="109"/>
        <v>66.56375424513737</v>
      </c>
      <c r="AU164" s="52">
        <f t="shared" si="110"/>
        <v>56.23973727422003</v>
      </c>
      <c r="AV164" s="54">
        <f t="shared" si="111"/>
        <v>122.80349151935741</v>
      </c>
      <c r="AW164"/>
    </row>
    <row r="165" spans="2:49" ht="15.75">
      <c r="B165" s="128"/>
      <c r="C165" s="129">
        <v>34</v>
      </c>
      <c r="D165" s="160" t="s">
        <v>395</v>
      </c>
      <c r="E165" s="160" t="s">
        <v>396</v>
      </c>
      <c r="F165" s="161" t="s">
        <v>410</v>
      </c>
      <c r="G165" s="123">
        <f t="shared" si="90"/>
        <v>104.26543014590631</v>
      </c>
      <c r="H165" s="124"/>
      <c r="I165" s="120"/>
      <c r="J165" s="124"/>
      <c r="K165" s="120"/>
      <c r="L165" s="119"/>
      <c r="M165" s="119"/>
      <c r="N165" s="119"/>
      <c r="O165" s="120"/>
      <c r="P165" s="119"/>
      <c r="Q165" s="120"/>
      <c r="R165" s="119"/>
      <c r="S165" s="120"/>
      <c r="T165" s="119">
        <v>0.09605324074074073</v>
      </c>
      <c r="U165" s="120">
        <v>52.74129413182311</v>
      </c>
      <c r="V165" s="119">
        <v>0.12491898148148149</v>
      </c>
      <c r="W165" s="120">
        <v>51.5241360140832</v>
      </c>
      <c r="X165" s="119"/>
      <c r="Y165" s="120"/>
      <c r="Z165" s="119"/>
      <c r="AA165" s="120"/>
      <c r="AB165" s="123">
        <f t="shared" si="92"/>
        <v>104.26543014590631</v>
      </c>
      <c r="AD165" s="50">
        <f t="shared" si="93"/>
        <v>52.74129413182311</v>
      </c>
      <c r="AE165" s="50">
        <f t="shared" si="112"/>
        <v>51.5241360140832</v>
      </c>
      <c r="AF165" s="51">
        <f t="shared" si="95"/>
        <v>2</v>
      </c>
      <c r="AG165" s="52">
        <f t="shared" si="96"/>
        <v>0</v>
      </c>
      <c r="AH165" s="52">
        <f t="shared" si="97"/>
        <v>0</v>
      </c>
      <c r="AI165" s="52">
        <f t="shared" si="98"/>
        <v>0</v>
      </c>
      <c r="AJ165" s="52">
        <f t="shared" si="99"/>
        <v>0</v>
      </c>
      <c r="AK165" s="53">
        <f t="shared" si="100"/>
        <v>0</v>
      </c>
      <c r="AL165" s="52">
        <f t="shared" si="101"/>
      </c>
      <c r="AM165" s="52">
        <f t="shared" si="102"/>
      </c>
      <c r="AN165" s="52">
        <f t="shared" si="103"/>
      </c>
      <c r="AO165" s="52">
        <f t="shared" si="104"/>
      </c>
      <c r="AP165" s="52"/>
      <c r="AQ165" s="52">
        <f t="shared" si="106"/>
      </c>
      <c r="AR165" s="52">
        <f t="shared" si="107"/>
        <v>52.74129413182311</v>
      </c>
      <c r="AS165" s="52">
        <f t="shared" si="108"/>
        <v>51.5241360140832</v>
      </c>
      <c r="AT165" s="52">
        <f t="shared" si="109"/>
      </c>
      <c r="AU165" s="52">
        <f t="shared" si="110"/>
      </c>
      <c r="AV165" s="54">
        <f t="shared" si="111"/>
        <v>104.26543014590631</v>
      </c>
      <c r="AW165"/>
    </row>
    <row r="166" spans="2:49" ht="15.75">
      <c r="B166" s="128"/>
      <c r="C166" s="129">
        <v>35</v>
      </c>
      <c r="D166" s="160" t="s">
        <v>86</v>
      </c>
      <c r="E166" s="160" t="s">
        <v>67</v>
      </c>
      <c r="F166" s="161" t="s">
        <v>88</v>
      </c>
      <c r="G166" s="123">
        <f t="shared" si="90"/>
        <v>40.57148175725986</v>
      </c>
      <c r="H166" s="119"/>
      <c r="I166" s="120"/>
      <c r="J166" s="119">
        <v>0.12435185185185187</v>
      </c>
      <c r="K166" s="120">
        <v>40.57148175725986</v>
      </c>
      <c r="L166" s="119"/>
      <c r="M166" s="119"/>
      <c r="N166" s="119"/>
      <c r="O166" s="120"/>
      <c r="P166" s="119"/>
      <c r="Q166" s="120"/>
      <c r="R166" s="119"/>
      <c r="S166" s="120"/>
      <c r="T166" s="119"/>
      <c r="U166" s="120"/>
      <c r="V166" s="119"/>
      <c r="W166" s="120"/>
      <c r="X166" s="119"/>
      <c r="Y166" s="120"/>
      <c r="Z166" s="119"/>
      <c r="AA166" s="120"/>
      <c r="AB166" s="123">
        <f t="shared" si="92"/>
        <v>40.57148175725986</v>
      </c>
      <c r="AD166" s="50">
        <f t="shared" si="93"/>
        <v>40.57148175725986</v>
      </c>
      <c r="AE166" s="50">
        <f t="shared" si="112"/>
        <v>40.57148175725986</v>
      </c>
      <c r="AF166" s="51">
        <f t="shared" si="95"/>
        <v>1</v>
      </c>
      <c r="AG166" s="52">
        <f t="shared" si="96"/>
        <v>0</v>
      </c>
      <c r="AH166" s="52">
        <f t="shared" si="97"/>
        <v>0</v>
      </c>
      <c r="AI166" s="52">
        <f t="shared" si="98"/>
        <v>0</v>
      </c>
      <c r="AJ166" s="52">
        <f t="shared" si="99"/>
        <v>0</v>
      </c>
      <c r="AK166" s="53">
        <f t="shared" si="100"/>
        <v>0</v>
      </c>
      <c r="AL166" s="52">
        <f t="shared" si="101"/>
      </c>
      <c r="AM166" s="52">
        <f t="shared" si="102"/>
        <v>40.57148175725986</v>
      </c>
      <c r="AN166" s="172">
        <f t="shared" si="103"/>
      </c>
      <c r="AO166" s="52">
        <f t="shared" si="104"/>
      </c>
      <c r="AP166" s="52">
        <f>IF(Q166&lt;&gt;"",Q166,"")</f>
      </c>
      <c r="AQ166" s="52">
        <f t="shared" si="106"/>
      </c>
      <c r="AR166" s="52">
        <f t="shared" si="107"/>
      </c>
      <c r="AS166" s="52">
        <f t="shared" si="108"/>
      </c>
      <c r="AT166" s="52">
        <f t="shared" si="109"/>
      </c>
      <c r="AU166" s="52">
        <f t="shared" si="110"/>
      </c>
      <c r="AV166" s="54">
        <f t="shared" si="111"/>
        <v>40.57148175725986</v>
      </c>
      <c r="AW166" s="13">
        <f>AVERAGE(AL166:AM166,AO166:AU166)</f>
        <v>40.57148175725986</v>
      </c>
    </row>
    <row r="167" spans="2:49" ht="12.75">
      <c r="B167" s="134"/>
      <c r="C167" s="133"/>
      <c r="D167" s="82"/>
      <c r="E167" s="82"/>
      <c r="F167" s="83"/>
      <c r="G167" s="84"/>
      <c r="H167" s="138"/>
      <c r="I167" s="77"/>
      <c r="J167" s="138"/>
      <c r="K167" s="77"/>
      <c r="L167" s="76"/>
      <c r="M167" s="77"/>
      <c r="N167" s="139"/>
      <c r="O167" s="77"/>
      <c r="P167" s="76"/>
      <c r="Q167" s="77"/>
      <c r="R167" s="76"/>
      <c r="S167" s="77"/>
      <c r="T167" s="140"/>
      <c r="U167" s="77"/>
      <c r="V167" s="76"/>
      <c r="W167" s="77"/>
      <c r="X167" s="76"/>
      <c r="Y167" s="77"/>
      <c r="Z167" s="76"/>
      <c r="AA167" s="77"/>
      <c r="AB167" s="84"/>
      <c r="AD167" s="63"/>
      <c r="AE167" s="63"/>
      <c r="AF167" s="135"/>
      <c r="AG167" s="75"/>
      <c r="AH167" s="75"/>
      <c r="AI167" s="75"/>
      <c r="AJ167" s="75"/>
      <c r="AK167" s="87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58"/>
    </row>
    <row r="168" spans="7:28" ht="12.75">
      <c r="G168"/>
      <c r="I168" s="5"/>
      <c r="M168" s="6"/>
      <c r="Q168" s="7"/>
      <c r="R168" s="7"/>
      <c r="U168" s="8"/>
      <c r="V168" s="8"/>
      <c r="Y168" s="10"/>
      <c r="Z168" s="60"/>
      <c r="AB168"/>
    </row>
    <row r="169" spans="3:28" ht="22.5" customHeight="1">
      <c r="C169" s="22" t="s">
        <v>167</v>
      </c>
      <c r="D169" s="22"/>
      <c r="G169"/>
      <c r="I169" s="5"/>
      <c r="M169" s="6"/>
      <c r="Q169" s="7"/>
      <c r="R169" s="7"/>
      <c r="U169" s="8"/>
      <c r="V169" s="8"/>
      <c r="Y169" s="10"/>
      <c r="Z169" s="60"/>
      <c r="AB169"/>
    </row>
    <row r="170" spans="3:28" ht="13.5" thickBot="1">
      <c r="C170" s="64"/>
      <c r="D170" s="64"/>
      <c r="E170" s="64"/>
      <c r="F170" s="65"/>
      <c r="G170"/>
      <c r="I170" s="66"/>
      <c r="J170" s="67"/>
      <c r="K170" s="66"/>
      <c r="L170" s="67"/>
      <c r="M170" s="68"/>
      <c r="N170" s="68"/>
      <c r="O170" s="68"/>
      <c r="P170" s="68"/>
      <c r="Q170" s="69"/>
      <c r="R170" s="69"/>
      <c r="S170" s="69"/>
      <c r="T170" s="69"/>
      <c r="U170" s="70"/>
      <c r="V170" s="70"/>
      <c r="W170" s="70"/>
      <c r="X170" s="71"/>
      <c r="Y170" s="72"/>
      <c r="Z170" s="73"/>
      <c r="AA170" s="72"/>
      <c r="AB170"/>
    </row>
    <row r="171" spans="1:49" s="37" customFormat="1" ht="42.75" thickBot="1">
      <c r="A171" s="23"/>
      <c r="B171" s="25" t="s">
        <v>1</v>
      </c>
      <c r="C171" s="25" t="s">
        <v>2</v>
      </c>
      <c r="D171" s="25" t="s">
        <v>3</v>
      </c>
      <c r="E171" s="25" t="s">
        <v>4</v>
      </c>
      <c r="F171" s="25" t="s">
        <v>5</v>
      </c>
      <c r="G171" s="26" t="s">
        <v>6</v>
      </c>
      <c r="H171" s="27" t="s">
        <v>7</v>
      </c>
      <c r="I171" s="114" t="s">
        <v>96</v>
      </c>
      <c r="J171" s="27" t="s">
        <v>8</v>
      </c>
      <c r="K171" s="114" t="s">
        <v>170</v>
      </c>
      <c r="L171" s="28" t="s">
        <v>7</v>
      </c>
      <c r="M171" s="29" t="s">
        <v>59</v>
      </c>
      <c r="N171" s="28" t="s">
        <v>8</v>
      </c>
      <c r="O171" s="29" t="s">
        <v>180</v>
      </c>
      <c r="P171" s="30" t="s">
        <v>7</v>
      </c>
      <c r="Q171" s="31" t="s">
        <v>302</v>
      </c>
      <c r="R171" s="30" t="s">
        <v>8</v>
      </c>
      <c r="S171" s="31" t="s">
        <v>303</v>
      </c>
      <c r="T171" s="32" t="s">
        <v>7</v>
      </c>
      <c r="U171" s="33" t="s">
        <v>304</v>
      </c>
      <c r="V171" s="32" t="s">
        <v>8</v>
      </c>
      <c r="W171" s="33" t="s">
        <v>305</v>
      </c>
      <c r="X171" s="34" t="s">
        <v>7</v>
      </c>
      <c r="Y171" s="35" t="s">
        <v>306</v>
      </c>
      <c r="Z171" s="34" t="s">
        <v>8</v>
      </c>
      <c r="AA171" s="35" t="s">
        <v>307</v>
      </c>
      <c r="AB171" s="36" t="s">
        <v>9</v>
      </c>
      <c r="AD171" s="38" t="s">
        <v>10</v>
      </c>
      <c r="AE171" s="39" t="s">
        <v>11</v>
      </c>
      <c r="AF171" s="40" t="s">
        <v>12</v>
      </c>
      <c r="AG171" s="41" t="s">
        <v>13</v>
      </c>
      <c r="AH171" s="42" t="s">
        <v>14</v>
      </c>
      <c r="AI171" s="42" t="s">
        <v>15</v>
      </c>
      <c r="AJ171" s="42" t="s">
        <v>16</v>
      </c>
      <c r="AK171" s="43" t="s">
        <v>17</v>
      </c>
      <c r="AL171" s="170" t="str">
        <f>I171</f>
        <v>Barcouço Día 1</v>
      </c>
      <c r="AM171" s="170" t="str">
        <f>K171</f>
        <v>Barcouço Día 2</v>
      </c>
      <c r="AN171" s="170" t="str">
        <f>M171</f>
        <v>La Almunia  Día 1</v>
      </c>
      <c r="AO171" s="170" t="str">
        <f>O171</f>
        <v>La Almunia  Día 2</v>
      </c>
      <c r="AP171" s="170" t="str">
        <f>Q171</f>
        <v>Tierz        Dia 1</v>
      </c>
      <c r="AQ171" s="170" t="str">
        <f>S171</f>
        <v>Tierz             Dia 2</v>
      </c>
      <c r="AR171" s="170" t="s">
        <v>37</v>
      </c>
      <c r="AS171" s="170" t="s">
        <v>38</v>
      </c>
      <c r="AT171" s="170" t="s">
        <v>306</v>
      </c>
      <c r="AU171" s="170" t="s">
        <v>307</v>
      </c>
      <c r="AV171" s="44" t="s">
        <v>18</v>
      </c>
      <c r="AW171" s="45" t="s">
        <v>488</v>
      </c>
    </row>
    <row r="172" spans="2:49" ht="15.75">
      <c r="B172" s="128"/>
      <c r="C172" s="142">
        <v>1</v>
      </c>
      <c r="D172" s="160" t="s">
        <v>126</v>
      </c>
      <c r="E172" s="160" t="s">
        <v>127</v>
      </c>
      <c r="F172" s="161" t="s">
        <v>90</v>
      </c>
      <c r="G172" s="123">
        <f aca="true" t="shared" si="114" ref="G172:G181">AV172</f>
        <v>500.05742105941886</v>
      </c>
      <c r="H172" s="119">
        <v>0.14585648148148148</v>
      </c>
      <c r="I172" s="120">
        <v>54.229487382955085</v>
      </c>
      <c r="J172" s="119">
        <v>0.09553240740740741</v>
      </c>
      <c r="K172" s="120">
        <v>60.697843469832804</v>
      </c>
      <c r="L172" s="122"/>
      <c r="M172" s="120"/>
      <c r="N172" s="122"/>
      <c r="O172" s="120"/>
      <c r="P172" s="119">
        <v>0.08848379629629628</v>
      </c>
      <c r="Q172" s="120">
        <v>100</v>
      </c>
      <c r="R172" s="119">
        <v>0.09282407407407407</v>
      </c>
      <c r="S172" s="120">
        <v>100</v>
      </c>
      <c r="T172" s="179" t="s">
        <v>40</v>
      </c>
      <c r="U172" s="180">
        <v>10</v>
      </c>
      <c r="V172" s="119">
        <v>0.12582175925925926</v>
      </c>
      <c r="W172" s="120">
        <v>91.0495814552479</v>
      </c>
      <c r="X172" s="119">
        <v>0.11326388888888889</v>
      </c>
      <c r="Y172" s="120">
        <v>61.78213774780299</v>
      </c>
      <c r="Z172" s="119">
        <v>0.15953703703703703</v>
      </c>
      <c r="AA172" s="120">
        <v>86.52785838653512</v>
      </c>
      <c r="AB172" s="123">
        <f aca="true" t="shared" si="115" ref="AB172:AB181">I172+K172+M172+O172+Q172+S172+U172+W172+Y172+AA172</f>
        <v>564.2869084423739</v>
      </c>
      <c r="AD172" s="50">
        <f aca="true" t="shared" si="116" ref="AD172:AD181">LARGE($AL172:$AU172,1)</f>
        <v>100</v>
      </c>
      <c r="AE172" s="50">
        <f aca="true" t="shared" si="117" ref="AE172:AE181">SMALL($AL172:$AU172,1)</f>
        <v>10</v>
      </c>
      <c r="AF172" s="51">
        <f aca="true" t="shared" si="118" ref="AF172:AF181">COUNT(AL172:AU172)</f>
        <v>8</v>
      </c>
      <c r="AG172" s="52">
        <f aca="true" t="shared" si="119" ref="AG172:AG181">IF(COUNTBLANK($AL172:$AU172)&lt;4,SMALL($AL172:$AU172,1),0)</f>
        <v>10</v>
      </c>
      <c r="AH172" s="52">
        <f aca="true" t="shared" si="120" ref="AH172:AH181">IF(COUNTBLANK($AL172:$AU172)&lt;3,SMALL($AL172:$AU172,2),0)</f>
        <v>54.229487382955085</v>
      </c>
      <c r="AI172" s="52">
        <f aca="true" t="shared" si="121" ref="AI172:AI181">IF(COUNTBLANK($AL172:$AU172)&lt;2,SMALL($AL172:$AU172,3),0)</f>
        <v>0</v>
      </c>
      <c r="AJ172" s="52">
        <f aca="true" t="shared" si="122" ref="AJ172:AJ181">IF(COUNTBLANK($AL172:$AU172)&lt;1,SMALL($AL172:$AU172,4),0)</f>
        <v>0</v>
      </c>
      <c r="AK172" s="53">
        <f aca="true" t="shared" si="123" ref="AK172:AK181">SUM(AG172:AJ172)</f>
        <v>64.22948738295509</v>
      </c>
      <c r="AL172" s="52">
        <f aca="true" t="shared" si="124" ref="AL172:AL181">IF(I172&lt;&gt;"",I172,"")</f>
        <v>54.229487382955085</v>
      </c>
      <c r="AM172" s="52">
        <f aca="true" t="shared" si="125" ref="AM172:AM181">IF(K172&lt;&gt;"",K172,"")</f>
        <v>60.697843469832804</v>
      </c>
      <c r="AN172" s="52">
        <f aca="true" t="shared" si="126" ref="AN172:AN181">IF(M172&lt;&gt;"",M172,"")</f>
      </c>
      <c r="AO172" s="52">
        <f aca="true" t="shared" si="127" ref="AO172:AO181">IF(O172&lt;&gt;"",O172,"")</f>
      </c>
      <c r="AP172" s="52">
        <f aca="true" t="shared" si="128" ref="AP172:AP181">IF(Q172&lt;&gt;"",Q172,"")</f>
        <v>100</v>
      </c>
      <c r="AQ172" s="52">
        <f aca="true" t="shared" si="129" ref="AQ172:AQ181">IF(S172&lt;&gt;"",S172,"")</f>
        <v>100</v>
      </c>
      <c r="AR172" s="52">
        <f aca="true" t="shared" si="130" ref="AR172:AR181">IF(U172&lt;&gt;"",U172,"")</f>
        <v>10</v>
      </c>
      <c r="AS172" s="52">
        <f aca="true" t="shared" si="131" ref="AS172:AS181">IF(W172&lt;&gt;"",W172,"")</f>
        <v>91.0495814552479</v>
      </c>
      <c r="AT172" s="52">
        <f aca="true" t="shared" si="132" ref="AT172:AT181">IF(Y172&lt;&gt;"",Y172,"")</f>
        <v>61.78213774780299</v>
      </c>
      <c r="AU172" s="52">
        <f aca="true" t="shared" si="133" ref="AU172:AU181">IF(AA172&lt;&gt;"",AA172,"")</f>
        <v>86.52785838653512</v>
      </c>
      <c r="AV172" s="54">
        <f aca="true" t="shared" si="134" ref="AV172:AV181">((SUM(AL172:AU172)-AK172))</f>
        <v>500.05742105941886</v>
      </c>
      <c r="AW172" s="58"/>
    </row>
    <row r="173" spans="2:49" ht="15.75">
      <c r="B173" s="128"/>
      <c r="C173" s="142">
        <v>2</v>
      </c>
      <c r="D173" s="160" t="s">
        <v>353</v>
      </c>
      <c r="E173" s="160" t="s">
        <v>122</v>
      </c>
      <c r="F173" s="161" t="s">
        <v>77</v>
      </c>
      <c r="G173" s="123">
        <f t="shared" si="114"/>
        <v>385.2870644660742</v>
      </c>
      <c r="H173" s="119">
        <v>0.07909722222222222</v>
      </c>
      <c r="I173" s="120">
        <v>100</v>
      </c>
      <c r="J173" s="119">
        <v>0.057986111111111106</v>
      </c>
      <c r="K173" s="120">
        <v>100</v>
      </c>
      <c r="L173" s="119"/>
      <c r="M173" s="120"/>
      <c r="N173" s="119"/>
      <c r="O173" s="120"/>
      <c r="P173" s="119"/>
      <c r="Q173" s="120"/>
      <c r="R173" s="119"/>
      <c r="S173" s="120"/>
      <c r="T173" s="119"/>
      <c r="U173" s="120"/>
      <c r="V173" s="119"/>
      <c r="W173" s="120"/>
      <c r="X173" s="119">
        <v>0.08204861111111111</v>
      </c>
      <c r="Y173" s="120">
        <v>85.2870644660742</v>
      </c>
      <c r="Z173" s="119">
        <v>0.13804398148148148</v>
      </c>
      <c r="AA173" s="120">
        <v>100</v>
      </c>
      <c r="AB173" s="123">
        <f t="shared" si="115"/>
        <v>385.2870644660742</v>
      </c>
      <c r="AD173" s="50">
        <f t="shared" si="116"/>
        <v>100</v>
      </c>
      <c r="AE173" s="50">
        <f t="shared" si="117"/>
        <v>85.2870644660742</v>
      </c>
      <c r="AF173" s="51">
        <f t="shared" si="118"/>
        <v>4</v>
      </c>
      <c r="AG173" s="52">
        <f t="shared" si="119"/>
        <v>0</v>
      </c>
      <c r="AH173" s="52">
        <f t="shared" si="120"/>
        <v>0</v>
      </c>
      <c r="AI173" s="52">
        <f t="shared" si="121"/>
        <v>0</v>
      </c>
      <c r="AJ173" s="52">
        <f t="shared" si="122"/>
        <v>0</v>
      </c>
      <c r="AK173" s="53">
        <f t="shared" si="123"/>
        <v>0</v>
      </c>
      <c r="AL173" s="52">
        <f t="shared" si="124"/>
        <v>100</v>
      </c>
      <c r="AM173" s="52">
        <f t="shared" si="125"/>
        <v>100</v>
      </c>
      <c r="AN173" s="52">
        <f t="shared" si="126"/>
      </c>
      <c r="AO173" s="52">
        <f t="shared" si="127"/>
      </c>
      <c r="AP173" s="52">
        <f t="shared" si="128"/>
      </c>
      <c r="AQ173" s="52">
        <f t="shared" si="129"/>
      </c>
      <c r="AR173" s="52">
        <f t="shared" si="130"/>
      </c>
      <c r="AS173" s="52">
        <f t="shared" si="131"/>
      </c>
      <c r="AT173" s="52">
        <f t="shared" si="132"/>
        <v>85.2870644660742</v>
      </c>
      <c r="AU173" s="52">
        <f t="shared" si="133"/>
        <v>100</v>
      </c>
      <c r="AV173" s="54">
        <f t="shared" si="134"/>
        <v>385.2870644660742</v>
      </c>
      <c r="AW173" s="58"/>
    </row>
    <row r="174" spans="2:49" ht="15.75">
      <c r="B174" s="128"/>
      <c r="C174" s="142">
        <v>3</v>
      </c>
      <c r="D174" s="160" t="s">
        <v>408</v>
      </c>
      <c r="E174" s="160" t="s">
        <v>409</v>
      </c>
      <c r="F174" s="161" t="s">
        <v>413</v>
      </c>
      <c r="G174" s="123">
        <f t="shared" si="114"/>
        <v>369.77922265072533</v>
      </c>
      <c r="H174" s="119"/>
      <c r="I174" s="120"/>
      <c r="J174" s="119"/>
      <c r="K174" s="120"/>
      <c r="L174" s="122"/>
      <c r="M174" s="120"/>
      <c r="N174" s="122"/>
      <c r="O174" s="120"/>
      <c r="P174" s="119"/>
      <c r="Q174" s="120"/>
      <c r="R174" s="119"/>
      <c r="S174" s="120"/>
      <c r="T174" s="119">
        <v>0.06834490740740741</v>
      </c>
      <c r="U174" s="120">
        <v>100</v>
      </c>
      <c r="V174" s="119">
        <v>0.11456018518518518</v>
      </c>
      <c r="W174" s="120">
        <v>100</v>
      </c>
      <c r="X174" s="119">
        <v>0.07949074074074074</v>
      </c>
      <c r="Y174" s="120">
        <v>88.03145020384393</v>
      </c>
      <c r="Z174" s="119">
        <v>0.16886574074074076</v>
      </c>
      <c r="AA174" s="120">
        <v>81.74777244688141</v>
      </c>
      <c r="AB174" s="123">
        <f t="shared" si="115"/>
        <v>369.77922265072533</v>
      </c>
      <c r="AD174" s="50">
        <f t="shared" si="116"/>
        <v>100</v>
      </c>
      <c r="AE174" s="50">
        <f t="shared" si="117"/>
        <v>81.74777244688141</v>
      </c>
      <c r="AF174" s="51">
        <f t="shared" si="118"/>
        <v>4</v>
      </c>
      <c r="AG174" s="52">
        <f t="shared" si="119"/>
        <v>0</v>
      </c>
      <c r="AH174" s="52">
        <f t="shared" si="120"/>
        <v>0</v>
      </c>
      <c r="AI174" s="52">
        <f t="shared" si="121"/>
        <v>0</v>
      </c>
      <c r="AJ174" s="52">
        <f t="shared" si="122"/>
        <v>0</v>
      </c>
      <c r="AK174" s="53">
        <f t="shared" si="123"/>
        <v>0</v>
      </c>
      <c r="AL174" s="52">
        <f t="shared" si="124"/>
      </c>
      <c r="AM174" s="52">
        <f t="shared" si="125"/>
      </c>
      <c r="AN174" s="52">
        <f t="shared" si="126"/>
      </c>
      <c r="AO174" s="52">
        <f t="shared" si="127"/>
      </c>
      <c r="AP174" s="52">
        <f t="shared" si="128"/>
      </c>
      <c r="AQ174" s="52">
        <f t="shared" si="129"/>
      </c>
      <c r="AR174" s="52">
        <f t="shared" si="130"/>
        <v>100</v>
      </c>
      <c r="AS174" s="52">
        <f t="shared" si="131"/>
        <v>100</v>
      </c>
      <c r="AT174" s="52">
        <f t="shared" si="132"/>
        <v>88.03145020384393</v>
      </c>
      <c r="AU174" s="52">
        <f t="shared" si="133"/>
        <v>81.74777244688141</v>
      </c>
      <c r="AV174" s="54">
        <f t="shared" si="134"/>
        <v>369.77922265072533</v>
      </c>
      <c r="AW174" s="58"/>
    </row>
    <row r="175" spans="2:49" ht="15.75">
      <c r="B175" s="128"/>
      <c r="C175" s="142">
        <v>4</v>
      </c>
      <c r="D175" s="160" t="s">
        <v>441</v>
      </c>
      <c r="E175" s="160" t="s">
        <v>107</v>
      </c>
      <c r="F175" s="161" t="s">
        <v>429</v>
      </c>
      <c r="G175" s="123">
        <f t="shared" si="114"/>
        <v>192.80267662620602</v>
      </c>
      <c r="H175" s="119"/>
      <c r="I175" s="120"/>
      <c r="J175" s="119"/>
      <c r="K175" s="120"/>
      <c r="L175" s="122"/>
      <c r="M175" s="120"/>
      <c r="N175" s="122"/>
      <c r="O175" s="120"/>
      <c r="P175" s="119"/>
      <c r="Q175" s="120"/>
      <c r="R175" s="119"/>
      <c r="S175" s="120"/>
      <c r="T175" s="119"/>
      <c r="U175" s="120"/>
      <c r="V175" s="119"/>
      <c r="W175" s="120"/>
      <c r="X175" s="119">
        <v>0.06997685185185186</v>
      </c>
      <c r="Y175" s="120">
        <v>100</v>
      </c>
      <c r="Z175" s="119">
        <v>0.14875000000000002</v>
      </c>
      <c r="AA175" s="120">
        <v>92.80267662620602</v>
      </c>
      <c r="AB175" s="123">
        <f t="shared" si="115"/>
        <v>192.80267662620602</v>
      </c>
      <c r="AD175" s="50">
        <f t="shared" si="116"/>
        <v>100</v>
      </c>
      <c r="AE175" s="50">
        <f t="shared" si="117"/>
        <v>92.80267662620602</v>
      </c>
      <c r="AF175" s="51">
        <f t="shared" si="118"/>
        <v>2</v>
      </c>
      <c r="AG175" s="52">
        <f t="shared" si="119"/>
        <v>0</v>
      </c>
      <c r="AH175" s="52">
        <f t="shared" si="120"/>
        <v>0</v>
      </c>
      <c r="AI175" s="52">
        <f t="shared" si="121"/>
        <v>0</v>
      </c>
      <c r="AJ175" s="52">
        <f t="shared" si="122"/>
        <v>0</v>
      </c>
      <c r="AK175" s="53">
        <f t="shared" si="123"/>
        <v>0</v>
      </c>
      <c r="AL175" s="52">
        <f t="shared" si="124"/>
      </c>
      <c r="AM175" s="52">
        <f t="shared" si="125"/>
      </c>
      <c r="AN175" s="52">
        <f t="shared" si="126"/>
      </c>
      <c r="AO175" s="52">
        <f t="shared" si="127"/>
      </c>
      <c r="AP175" s="52">
        <f t="shared" si="128"/>
      </c>
      <c r="AQ175" s="52">
        <f t="shared" si="129"/>
      </c>
      <c r="AR175" s="52">
        <f t="shared" si="130"/>
      </c>
      <c r="AS175" s="52">
        <f t="shared" si="131"/>
      </c>
      <c r="AT175" s="52">
        <f t="shared" si="132"/>
        <v>100</v>
      </c>
      <c r="AU175" s="52">
        <f t="shared" si="133"/>
        <v>92.80267662620602</v>
      </c>
      <c r="AV175" s="54">
        <f t="shared" si="134"/>
        <v>192.80267662620602</v>
      </c>
      <c r="AW175" s="58"/>
    </row>
    <row r="176" spans="2:49" ht="15.75">
      <c r="B176" s="128"/>
      <c r="C176" s="142">
        <v>5</v>
      </c>
      <c r="D176" s="160" t="s">
        <v>444</v>
      </c>
      <c r="E176" s="160" t="s">
        <v>445</v>
      </c>
      <c r="F176" s="161" t="s">
        <v>32</v>
      </c>
      <c r="G176" s="123">
        <f t="shared" si="114"/>
        <v>183.4120629266687</v>
      </c>
      <c r="H176" s="119"/>
      <c r="I176" s="120"/>
      <c r="J176" s="119"/>
      <c r="K176" s="120"/>
      <c r="L176" s="119"/>
      <c r="M176" s="120"/>
      <c r="N176" s="119"/>
      <c r="O176" s="120"/>
      <c r="P176" s="119"/>
      <c r="Q176" s="120"/>
      <c r="R176" s="119"/>
      <c r="S176" s="120"/>
      <c r="T176" s="119"/>
      <c r="U176" s="120"/>
      <c r="V176" s="119"/>
      <c r="W176" s="120"/>
      <c r="X176" s="119">
        <v>0.07599537037037037</v>
      </c>
      <c r="Y176" s="120">
        <v>92.08041425525437</v>
      </c>
      <c r="Z176" s="119">
        <v>0.15114583333333334</v>
      </c>
      <c r="AA176" s="120">
        <v>91.33164867141434</v>
      </c>
      <c r="AB176" s="123">
        <f t="shared" si="115"/>
        <v>183.4120629266687</v>
      </c>
      <c r="AD176" s="50">
        <f t="shared" si="116"/>
        <v>92.08041425525437</v>
      </c>
      <c r="AE176" s="50">
        <f t="shared" si="117"/>
        <v>91.33164867141434</v>
      </c>
      <c r="AF176" s="51">
        <f t="shared" si="118"/>
        <v>2</v>
      </c>
      <c r="AG176" s="52">
        <f t="shared" si="119"/>
        <v>0</v>
      </c>
      <c r="AH176" s="52">
        <f t="shared" si="120"/>
        <v>0</v>
      </c>
      <c r="AI176" s="52">
        <f t="shared" si="121"/>
        <v>0</v>
      </c>
      <c r="AJ176" s="52">
        <f t="shared" si="122"/>
        <v>0</v>
      </c>
      <c r="AK176" s="53">
        <f t="shared" si="123"/>
        <v>0</v>
      </c>
      <c r="AL176" s="52">
        <f t="shared" si="124"/>
      </c>
      <c r="AM176" s="52">
        <f t="shared" si="125"/>
      </c>
      <c r="AN176" s="52">
        <f t="shared" si="126"/>
      </c>
      <c r="AO176" s="52">
        <f t="shared" si="127"/>
      </c>
      <c r="AP176" s="52">
        <f t="shared" si="128"/>
      </c>
      <c r="AQ176" s="52">
        <f t="shared" si="129"/>
      </c>
      <c r="AR176" s="52">
        <f t="shared" si="130"/>
      </c>
      <c r="AS176" s="52">
        <f t="shared" si="131"/>
      </c>
      <c r="AT176" s="52">
        <f t="shared" si="132"/>
        <v>92.08041425525437</v>
      </c>
      <c r="AU176" s="52">
        <f t="shared" si="133"/>
        <v>91.33164867141434</v>
      </c>
      <c r="AV176" s="54">
        <f t="shared" si="134"/>
        <v>183.4120629266687</v>
      </c>
      <c r="AW176" s="58"/>
    </row>
    <row r="177" spans="2:49" ht="15.75">
      <c r="B177" s="128"/>
      <c r="C177" s="142">
        <v>6</v>
      </c>
      <c r="D177" s="160" t="s">
        <v>123</v>
      </c>
      <c r="E177" s="160" t="s">
        <v>124</v>
      </c>
      <c r="F177" s="161" t="s">
        <v>125</v>
      </c>
      <c r="G177" s="123">
        <f t="shared" si="114"/>
        <v>158.50616770254305</v>
      </c>
      <c r="H177" s="119">
        <v>0.0935300925925926</v>
      </c>
      <c r="I177" s="120">
        <v>84.56874149238955</v>
      </c>
      <c r="J177" s="119">
        <v>0.07842592592592591</v>
      </c>
      <c r="K177" s="120">
        <v>73.93742621015349</v>
      </c>
      <c r="L177" s="119"/>
      <c r="M177" s="120"/>
      <c r="N177" s="121"/>
      <c r="O177" s="120"/>
      <c r="P177" s="119"/>
      <c r="Q177" s="120"/>
      <c r="R177" s="119"/>
      <c r="S177" s="120"/>
      <c r="T177" s="119"/>
      <c r="U177" s="120"/>
      <c r="V177" s="119"/>
      <c r="W177" s="120"/>
      <c r="X177" s="119"/>
      <c r="Y177" s="120"/>
      <c r="Z177" s="119"/>
      <c r="AA177" s="120"/>
      <c r="AB177" s="123">
        <f t="shared" si="115"/>
        <v>158.50616770254305</v>
      </c>
      <c r="AD177" s="50">
        <f t="shared" si="116"/>
        <v>84.56874149238955</v>
      </c>
      <c r="AE177" s="50">
        <f t="shared" si="117"/>
        <v>73.93742621015349</v>
      </c>
      <c r="AF177" s="51">
        <f t="shared" si="118"/>
        <v>2</v>
      </c>
      <c r="AG177" s="52">
        <f t="shared" si="119"/>
        <v>0</v>
      </c>
      <c r="AH177" s="52">
        <f t="shared" si="120"/>
        <v>0</v>
      </c>
      <c r="AI177" s="52">
        <f t="shared" si="121"/>
        <v>0</v>
      </c>
      <c r="AJ177" s="52">
        <f t="shared" si="122"/>
        <v>0</v>
      </c>
      <c r="AK177" s="53">
        <f t="shared" si="123"/>
        <v>0</v>
      </c>
      <c r="AL177" s="52">
        <f t="shared" si="124"/>
        <v>84.56874149238955</v>
      </c>
      <c r="AM177" s="52">
        <f t="shared" si="125"/>
        <v>73.93742621015349</v>
      </c>
      <c r="AN177" s="52">
        <f t="shared" si="126"/>
      </c>
      <c r="AO177" s="52">
        <f t="shared" si="127"/>
      </c>
      <c r="AP177" s="52">
        <f t="shared" si="128"/>
      </c>
      <c r="AQ177" s="52">
        <f t="shared" si="129"/>
      </c>
      <c r="AR177" s="52">
        <f t="shared" si="130"/>
      </c>
      <c r="AS177" s="52">
        <f t="shared" si="131"/>
      </c>
      <c r="AT177" s="52">
        <f t="shared" si="132"/>
      </c>
      <c r="AU177" s="52">
        <f t="shared" si="133"/>
      </c>
      <c r="AV177" s="54">
        <f t="shared" si="134"/>
        <v>158.50616770254305</v>
      </c>
      <c r="AW177" s="58"/>
    </row>
    <row r="178" spans="2:49" ht="15.75">
      <c r="B178" s="128"/>
      <c r="C178" s="142">
        <v>7</v>
      </c>
      <c r="D178" s="160" t="s">
        <v>126</v>
      </c>
      <c r="E178" s="160" t="s">
        <v>364</v>
      </c>
      <c r="F178" s="161" t="s">
        <v>440</v>
      </c>
      <c r="G178" s="123">
        <f t="shared" si="114"/>
        <v>148.30999613433812</v>
      </c>
      <c r="H178" s="119"/>
      <c r="I178" s="120"/>
      <c r="J178" s="119"/>
      <c r="K178" s="120"/>
      <c r="L178" s="122"/>
      <c r="M178" s="120"/>
      <c r="N178" s="122"/>
      <c r="O178" s="120"/>
      <c r="P178" s="119"/>
      <c r="Q178" s="120"/>
      <c r="R178" s="119"/>
      <c r="S178" s="120"/>
      <c r="T178" s="119"/>
      <c r="U178" s="120"/>
      <c r="V178" s="119"/>
      <c r="W178" s="120"/>
      <c r="X178" s="119">
        <v>0.11326388888888889</v>
      </c>
      <c r="Y178" s="120">
        <v>61.78213774780299</v>
      </c>
      <c r="Z178" s="119">
        <v>0.15953703703703703</v>
      </c>
      <c r="AA178" s="120">
        <v>86.52785838653512</v>
      </c>
      <c r="AB178" s="123">
        <f t="shared" si="115"/>
        <v>148.30999613433812</v>
      </c>
      <c r="AD178" s="50">
        <f t="shared" si="116"/>
        <v>86.52785838653512</v>
      </c>
      <c r="AE178" s="50">
        <f t="shared" si="117"/>
        <v>61.78213774780299</v>
      </c>
      <c r="AF178" s="51">
        <f t="shared" si="118"/>
        <v>2</v>
      </c>
      <c r="AG178" s="52">
        <f t="shared" si="119"/>
        <v>0</v>
      </c>
      <c r="AH178" s="52">
        <f t="shared" si="120"/>
        <v>0</v>
      </c>
      <c r="AI178" s="52">
        <f t="shared" si="121"/>
        <v>0</v>
      </c>
      <c r="AJ178" s="52">
        <f t="shared" si="122"/>
        <v>0</v>
      </c>
      <c r="AK178" s="53">
        <f t="shared" si="123"/>
        <v>0</v>
      </c>
      <c r="AL178" s="52">
        <f t="shared" si="124"/>
      </c>
      <c r="AM178" s="52">
        <f t="shared" si="125"/>
      </c>
      <c r="AN178" s="52">
        <f t="shared" si="126"/>
      </c>
      <c r="AO178" s="52">
        <f t="shared" si="127"/>
      </c>
      <c r="AP178" s="52">
        <f t="shared" si="128"/>
      </c>
      <c r="AQ178" s="52">
        <f t="shared" si="129"/>
      </c>
      <c r="AR178" s="52">
        <f t="shared" si="130"/>
      </c>
      <c r="AS178" s="52">
        <f t="shared" si="131"/>
      </c>
      <c r="AT178" s="52">
        <f t="shared" si="132"/>
        <v>61.78213774780299</v>
      </c>
      <c r="AU178" s="52">
        <f t="shared" si="133"/>
        <v>86.52785838653512</v>
      </c>
      <c r="AV178" s="54">
        <f t="shared" si="134"/>
        <v>148.30999613433812</v>
      </c>
      <c r="AW178" s="58"/>
    </row>
    <row r="179" spans="2:49" ht="15.75">
      <c r="B179" s="128"/>
      <c r="C179" s="142">
        <v>8</v>
      </c>
      <c r="D179" s="160" t="s">
        <v>289</v>
      </c>
      <c r="E179" s="160" t="s">
        <v>290</v>
      </c>
      <c r="F179" s="161" t="s">
        <v>24</v>
      </c>
      <c r="G179" s="123">
        <f t="shared" si="114"/>
        <v>110</v>
      </c>
      <c r="H179" s="119"/>
      <c r="I179" s="120"/>
      <c r="J179" s="119"/>
      <c r="K179" s="120"/>
      <c r="L179" s="119">
        <v>0.15846064814814814</v>
      </c>
      <c r="M179" s="120">
        <v>10</v>
      </c>
      <c r="N179" s="119">
        <v>0.08179398148148148</v>
      </c>
      <c r="O179" s="120">
        <v>100</v>
      </c>
      <c r="P179" s="119"/>
      <c r="Q179" s="120"/>
      <c r="R179" s="119"/>
      <c r="S179" s="120"/>
      <c r="T179" s="119"/>
      <c r="U179" s="120"/>
      <c r="V179" s="119"/>
      <c r="W179" s="120"/>
      <c r="X179" s="119"/>
      <c r="Y179" s="120"/>
      <c r="Z179" s="119"/>
      <c r="AA179" s="120"/>
      <c r="AB179" s="123">
        <f t="shared" si="115"/>
        <v>110</v>
      </c>
      <c r="AD179" s="50">
        <f t="shared" si="116"/>
        <v>100</v>
      </c>
      <c r="AE179" s="50">
        <f t="shared" si="117"/>
        <v>10</v>
      </c>
      <c r="AF179" s="51">
        <f t="shared" si="118"/>
        <v>2</v>
      </c>
      <c r="AG179" s="52">
        <f t="shared" si="119"/>
        <v>0</v>
      </c>
      <c r="AH179" s="52">
        <f t="shared" si="120"/>
        <v>0</v>
      </c>
      <c r="AI179" s="52">
        <f t="shared" si="121"/>
        <v>0</v>
      </c>
      <c r="AJ179" s="52">
        <f t="shared" si="122"/>
        <v>0</v>
      </c>
      <c r="AK179" s="53">
        <f t="shared" si="123"/>
        <v>0</v>
      </c>
      <c r="AL179" s="52">
        <f t="shared" si="124"/>
      </c>
      <c r="AM179" s="52">
        <f t="shared" si="125"/>
      </c>
      <c r="AN179" s="52">
        <f t="shared" si="126"/>
        <v>10</v>
      </c>
      <c r="AO179" s="52">
        <f t="shared" si="127"/>
        <v>100</v>
      </c>
      <c r="AP179" s="52">
        <f t="shared" si="128"/>
      </c>
      <c r="AQ179" s="52">
        <f t="shared" si="129"/>
      </c>
      <c r="AR179" s="52">
        <f t="shared" si="130"/>
      </c>
      <c r="AS179" s="52">
        <f t="shared" si="131"/>
      </c>
      <c r="AT179" s="52">
        <f t="shared" si="132"/>
      </c>
      <c r="AU179" s="52">
        <f t="shared" si="133"/>
      </c>
      <c r="AV179" s="54">
        <f t="shared" si="134"/>
        <v>110</v>
      </c>
      <c r="AW179" s="58"/>
    </row>
    <row r="180" spans="2:49" ht="15.75">
      <c r="B180" s="128"/>
      <c r="C180" s="142">
        <v>9</v>
      </c>
      <c r="D180" s="160" t="s">
        <v>442</v>
      </c>
      <c r="E180" s="160" t="s">
        <v>443</v>
      </c>
      <c r="F180" s="161" t="s">
        <v>32</v>
      </c>
      <c r="G180" s="123">
        <f t="shared" si="114"/>
        <v>106.24323463865012</v>
      </c>
      <c r="H180" s="119"/>
      <c r="I180" s="120"/>
      <c r="J180" s="119"/>
      <c r="K180" s="120"/>
      <c r="L180" s="122"/>
      <c r="M180" s="120"/>
      <c r="N180" s="122"/>
      <c r="O180" s="120"/>
      <c r="P180" s="119"/>
      <c r="Q180" s="120"/>
      <c r="R180" s="119"/>
      <c r="S180" s="120"/>
      <c r="T180" s="119"/>
      <c r="U180" s="120"/>
      <c r="V180" s="119"/>
      <c r="W180" s="120"/>
      <c r="X180" s="119">
        <v>0.07270833333333333</v>
      </c>
      <c r="Y180" s="120">
        <v>96.24323463865012</v>
      </c>
      <c r="Z180" s="119">
        <v>0</v>
      </c>
      <c r="AA180" s="120">
        <v>10</v>
      </c>
      <c r="AB180" s="123">
        <f t="shared" si="115"/>
        <v>106.24323463865012</v>
      </c>
      <c r="AD180" s="50">
        <f t="shared" si="116"/>
        <v>96.24323463865012</v>
      </c>
      <c r="AE180" s="50">
        <f t="shared" si="117"/>
        <v>10</v>
      </c>
      <c r="AF180" s="51">
        <f t="shared" si="118"/>
        <v>2</v>
      </c>
      <c r="AG180" s="52">
        <f t="shared" si="119"/>
        <v>0</v>
      </c>
      <c r="AH180" s="52">
        <f t="shared" si="120"/>
        <v>0</v>
      </c>
      <c r="AI180" s="52">
        <f t="shared" si="121"/>
        <v>0</v>
      </c>
      <c r="AJ180" s="52">
        <f t="shared" si="122"/>
        <v>0</v>
      </c>
      <c r="AK180" s="53">
        <f t="shared" si="123"/>
        <v>0</v>
      </c>
      <c r="AL180" s="52">
        <f t="shared" si="124"/>
      </c>
      <c r="AM180" s="52">
        <f t="shared" si="125"/>
      </c>
      <c r="AN180" s="52">
        <f t="shared" si="126"/>
      </c>
      <c r="AO180" s="52">
        <f t="shared" si="127"/>
      </c>
      <c r="AP180" s="52">
        <f t="shared" si="128"/>
      </c>
      <c r="AQ180" s="52">
        <f t="shared" si="129"/>
      </c>
      <c r="AR180" s="52">
        <f t="shared" si="130"/>
      </c>
      <c r="AS180" s="52">
        <f t="shared" si="131"/>
      </c>
      <c r="AT180" s="52">
        <f t="shared" si="132"/>
        <v>96.24323463865012</v>
      </c>
      <c r="AU180" s="52">
        <f t="shared" si="133"/>
        <v>10</v>
      </c>
      <c r="AV180" s="54">
        <f t="shared" si="134"/>
        <v>106.24323463865012</v>
      </c>
      <c r="AW180" s="58"/>
    </row>
    <row r="181" spans="2:49" ht="15.75">
      <c r="B181" s="128"/>
      <c r="C181" s="142">
        <v>10</v>
      </c>
      <c r="D181" s="160" t="s">
        <v>177</v>
      </c>
      <c r="E181" s="160" t="s">
        <v>178</v>
      </c>
      <c r="F181" s="161" t="s">
        <v>88</v>
      </c>
      <c r="G181" s="123">
        <f t="shared" si="114"/>
        <v>62.774088460092706</v>
      </c>
      <c r="H181" s="119"/>
      <c r="I181" s="120"/>
      <c r="J181" s="119">
        <v>0.0923726851851852</v>
      </c>
      <c r="K181" s="120">
        <v>62.774088460092706</v>
      </c>
      <c r="L181" s="122"/>
      <c r="M181" s="120"/>
      <c r="N181" s="122"/>
      <c r="O181" s="120"/>
      <c r="P181" s="119"/>
      <c r="Q181" s="120"/>
      <c r="R181" s="119"/>
      <c r="S181" s="120"/>
      <c r="T181" s="119"/>
      <c r="U181" s="120"/>
      <c r="V181" s="119"/>
      <c r="W181" s="120"/>
      <c r="X181" s="119"/>
      <c r="Y181" s="120"/>
      <c r="Z181" s="119"/>
      <c r="AA181" s="120"/>
      <c r="AB181" s="123">
        <f t="shared" si="115"/>
        <v>62.774088460092706</v>
      </c>
      <c r="AD181" s="50">
        <f t="shared" si="116"/>
        <v>62.774088460092706</v>
      </c>
      <c r="AE181" s="50">
        <f t="shared" si="117"/>
        <v>62.774088460092706</v>
      </c>
      <c r="AF181" s="51">
        <f t="shared" si="118"/>
        <v>1</v>
      </c>
      <c r="AG181" s="52">
        <f t="shared" si="119"/>
        <v>0</v>
      </c>
      <c r="AH181" s="52">
        <f t="shared" si="120"/>
        <v>0</v>
      </c>
      <c r="AI181" s="52">
        <f t="shared" si="121"/>
        <v>0</v>
      </c>
      <c r="AJ181" s="52">
        <f t="shared" si="122"/>
        <v>0</v>
      </c>
      <c r="AK181" s="53">
        <f t="shared" si="123"/>
        <v>0</v>
      </c>
      <c r="AL181" s="52">
        <f t="shared" si="124"/>
      </c>
      <c r="AM181" s="52">
        <f t="shared" si="125"/>
        <v>62.774088460092706</v>
      </c>
      <c r="AN181" s="52">
        <f t="shared" si="126"/>
      </c>
      <c r="AO181" s="52">
        <f t="shared" si="127"/>
      </c>
      <c r="AP181" s="52">
        <f t="shared" si="128"/>
      </c>
      <c r="AQ181" s="52">
        <f t="shared" si="129"/>
      </c>
      <c r="AR181" s="52">
        <f t="shared" si="130"/>
      </c>
      <c r="AS181" s="52">
        <f t="shared" si="131"/>
      </c>
      <c r="AT181" s="52">
        <f t="shared" si="132"/>
      </c>
      <c r="AU181" s="52">
        <f t="shared" si="133"/>
      </c>
      <c r="AV181" s="54">
        <f t="shared" si="134"/>
        <v>62.774088460092706</v>
      </c>
      <c r="AW181" s="58"/>
    </row>
    <row r="182" spans="3:28" ht="12.75">
      <c r="C182" s="64"/>
      <c r="D182" s="64"/>
      <c r="E182" s="64"/>
      <c r="F182" s="65"/>
      <c r="G182"/>
      <c r="I182" s="66"/>
      <c r="J182" s="67"/>
      <c r="K182" s="66"/>
      <c r="L182" s="68"/>
      <c r="M182" s="69"/>
      <c r="N182" s="69"/>
      <c r="O182" s="70"/>
      <c r="P182" s="70"/>
      <c r="Q182" s="72"/>
      <c r="R182" s="72"/>
      <c r="S182" s="72"/>
      <c r="T182" s="72"/>
      <c r="U182" s="88"/>
      <c r="V182" s="88"/>
      <c r="W182" s="88"/>
      <c r="X182" s="89"/>
      <c r="Y182"/>
      <c r="Z182" s="90"/>
      <c r="AA182"/>
      <c r="AB182"/>
    </row>
    <row r="183" spans="3:28" ht="12.75">
      <c r="C183" s="64"/>
      <c r="D183" s="64"/>
      <c r="E183" s="64"/>
      <c r="F183" s="65"/>
      <c r="G183"/>
      <c r="I183" s="66"/>
      <c r="J183" s="67"/>
      <c r="K183" s="66"/>
      <c r="L183" s="68"/>
      <c r="M183" s="69"/>
      <c r="N183" s="69"/>
      <c r="O183" s="70"/>
      <c r="P183" s="70"/>
      <c r="Q183" s="72"/>
      <c r="R183" s="72"/>
      <c r="S183" s="72"/>
      <c r="T183" s="72"/>
      <c r="U183" s="88"/>
      <c r="V183" s="88"/>
      <c r="W183" s="88"/>
      <c r="X183" s="89"/>
      <c r="Y183"/>
      <c r="Z183" s="90"/>
      <c r="AA183"/>
      <c r="AB183"/>
    </row>
    <row r="184" spans="3:28" ht="22.5" customHeight="1">
      <c r="C184" s="22" t="s">
        <v>166</v>
      </c>
      <c r="D184" s="22"/>
      <c r="F184" s="2"/>
      <c r="G184"/>
      <c r="I184" s="5"/>
      <c r="M184" s="6"/>
      <c r="Q184" s="7"/>
      <c r="R184" s="7"/>
      <c r="U184" s="8"/>
      <c r="V184" s="8"/>
      <c r="Y184" s="10"/>
      <c r="Z184" s="60"/>
      <c r="AB184"/>
    </row>
    <row r="185" spans="3:28" ht="13.5" thickBot="1">
      <c r="C185" s="64"/>
      <c r="D185" s="64"/>
      <c r="E185" s="64"/>
      <c r="F185" s="65"/>
      <c r="G185"/>
      <c r="I185" s="66"/>
      <c r="J185" s="67"/>
      <c r="K185" s="66"/>
      <c r="L185" s="67"/>
      <c r="M185" s="68"/>
      <c r="N185" s="68"/>
      <c r="O185" s="68"/>
      <c r="P185" s="68"/>
      <c r="Q185" s="69"/>
      <c r="R185" s="69"/>
      <c r="S185" s="69"/>
      <c r="T185" s="69"/>
      <c r="U185" s="70"/>
      <c r="V185" s="70"/>
      <c r="W185" s="70"/>
      <c r="X185" s="71"/>
      <c r="Y185" s="72"/>
      <c r="Z185" s="73"/>
      <c r="AA185" s="72"/>
      <c r="AB185"/>
    </row>
    <row r="186" spans="1:49" s="37" customFormat="1" ht="42.75" thickBot="1">
      <c r="A186" s="23"/>
      <c r="B186" s="25" t="s">
        <v>1</v>
      </c>
      <c r="C186" s="25" t="s">
        <v>2</v>
      </c>
      <c r="D186" s="25" t="s">
        <v>3</v>
      </c>
      <c r="E186" s="25" t="s">
        <v>4</v>
      </c>
      <c r="F186" s="25" t="s">
        <v>5</v>
      </c>
      <c r="G186" s="26" t="s">
        <v>6</v>
      </c>
      <c r="H186" s="27" t="s">
        <v>7</v>
      </c>
      <c r="I186" s="114" t="s">
        <v>96</v>
      </c>
      <c r="J186" s="27" t="s">
        <v>8</v>
      </c>
      <c r="K186" s="114" t="s">
        <v>170</v>
      </c>
      <c r="L186" s="28" t="s">
        <v>7</v>
      </c>
      <c r="M186" s="29" t="s">
        <v>59</v>
      </c>
      <c r="N186" s="28" t="s">
        <v>8</v>
      </c>
      <c r="O186" s="29" t="s">
        <v>180</v>
      </c>
      <c r="P186" s="30" t="s">
        <v>7</v>
      </c>
      <c r="Q186" s="31" t="s">
        <v>302</v>
      </c>
      <c r="R186" s="30" t="s">
        <v>8</v>
      </c>
      <c r="S186" s="31" t="s">
        <v>303</v>
      </c>
      <c r="T186" s="32" t="s">
        <v>7</v>
      </c>
      <c r="U186" s="33" t="s">
        <v>304</v>
      </c>
      <c r="V186" s="32" t="s">
        <v>8</v>
      </c>
      <c r="W186" s="33" t="s">
        <v>305</v>
      </c>
      <c r="X186" s="34" t="s">
        <v>7</v>
      </c>
      <c r="Y186" s="35" t="s">
        <v>306</v>
      </c>
      <c r="Z186" s="34" t="s">
        <v>8</v>
      </c>
      <c r="AA186" s="35" t="s">
        <v>307</v>
      </c>
      <c r="AB186" s="36" t="s">
        <v>9</v>
      </c>
      <c r="AD186" s="38" t="s">
        <v>10</v>
      </c>
      <c r="AE186" s="39" t="s">
        <v>11</v>
      </c>
      <c r="AF186" s="40" t="s">
        <v>12</v>
      </c>
      <c r="AG186" s="41" t="s">
        <v>13</v>
      </c>
      <c r="AH186" s="42" t="s">
        <v>14</v>
      </c>
      <c r="AI186" s="42" t="s">
        <v>15</v>
      </c>
      <c r="AJ186" s="42" t="s">
        <v>16</v>
      </c>
      <c r="AK186" s="43" t="s">
        <v>17</v>
      </c>
      <c r="AL186" s="170" t="str">
        <f>I186</f>
        <v>Barcouço Día 1</v>
      </c>
      <c r="AM186" s="170" t="str">
        <f>K186</f>
        <v>Barcouço Día 2</v>
      </c>
      <c r="AN186" s="170" t="str">
        <f>M186</f>
        <v>La Almunia  Día 1</v>
      </c>
      <c r="AO186" s="170" t="str">
        <f>O186</f>
        <v>La Almunia  Día 2</v>
      </c>
      <c r="AP186" s="170" t="str">
        <f>Q186</f>
        <v>Tierz        Dia 1</v>
      </c>
      <c r="AQ186" s="170" t="str">
        <f>S186</f>
        <v>Tierz             Dia 2</v>
      </c>
      <c r="AR186" s="170" t="s">
        <v>37</v>
      </c>
      <c r="AS186" s="170" t="s">
        <v>38</v>
      </c>
      <c r="AT186" s="170" t="s">
        <v>306</v>
      </c>
      <c r="AU186" s="170" t="s">
        <v>307</v>
      </c>
      <c r="AV186" s="44" t="s">
        <v>18</v>
      </c>
      <c r="AW186" s="45" t="s">
        <v>488</v>
      </c>
    </row>
    <row r="187" spans="2:49" ht="15.75">
      <c r="B187" s="128"/>
      <c r="C187" s="129">
        <v>1</v>
      </c>
      <c r="D187" s="160" t="s">
        <v>151</v>
      </c>
      <c r="E187" s="160" t="s">
        <v>152</v>
      </c>
      <c r="F187" s="161" t="s">
        <v>90</v>
      </c>
      <c r="G187" s="123">
        <f aca="true" t="shared" si="135" ref="G187:G198">AV187</f>
        <v>568.1620316584997</v>
      </c>
      <c r="H187" s="119">
        <v>0.0815162037037037</v>
      </c>
      <c r="I187" s="120">
        <v>87.64730938520518</v>
      </c>
      <c r="J187" s="119">
        <v>0.060787037037037035</v>
      </c>
      <c r="K187" s="120">
        <v>100</v>
      </c>
      <c r="L187" s="119"/>
      <c r="M187" s="120"/>
      <c r="N187" s="125"/>
      <c r="O187" s="120"/>
      <c r="P187" s="119">
        <v>0.07300925925925926</v>
      </c>
      <c r="Q187" s="120">
        <v>89.17247939124921</v>
      </c>
      <c r="R187" s="119">
        <v>0.052800925925925925</v>
      </c>
      <c r="S187" s="120">
        <v>100</v>
      </c>
      <c r="T187" s="119">
        <v>0.05975694444444444</v>
      </c>
      <c r="U187" s="120">
        <v>91.34224288204534</v>
      </c>
      <c r="V187" s="119">
        <v>0.06466435185185186</v>
      </c>
      <c r="W187" s="120">
        <v>100</v>
      </c>
      <c r="X187" s="119">
        <v>0.06016203703703704</v>
      </c>
      <c r="Y187" s="120">
        <v>76.58714890342438</v>
      </c>
      <c r="Z187" s="119">
        <v>0.11635416666666666</v>
      </c>
      <c r="AA187" s="120">
        <v>70.93404953745151</v>
      </c>
      <c r="AB187" s="123">
        <f>I184+K184+M184+O184+Q187+S187+U187+W187+Y187+AA187</f>
        <v>528.0359207141705</v>
      </c>
      <c r="AD187" s="50">
        <f aca="true" t="shared" si="136" ref="AD187:AD198">LARGE($AL187:$AU187,1)</f>
        <v>100</v>
      </c>
      <c r="AE187" s="50">
        <f>SMALL($AL187:$AU187,1)</f>
        <v>70.93404953745151</v>
      </c>
      <c r="AF187" s="51">
        <f aca="true" t="shared" si="137" ref="AF187:AF198">COUNT(AL187:AU187)</f>
        <v>8</v>
      </c>
      <c r="AG187" s="52">
        <f aca="true" t="shared" si="138" ref="AG187:AG198">IF(COUNTBLANK($AL187:$AU187)&lt;4,SMALL($AL187:$AU187,1),0)</f>
        <v>70.93404953745151</v>
      </c>
      <c r="AH187" s="52">
        <f aca="true" t="shared" si="139" ref="AH187:AH198">IF(COUNTBLANK($AL187:$AU187)&lt;3,SMALL($AL187:$AU187,2),0)</f>
        <v>76.58714890342438</v>
      </c>
      <c r="AI187" s="52">
        <f aca="true" t="shared" si="140" ref="AI187:AI198">IF(COUNTBLANK($AL187:$AU187)&lt;2,SMALL($AL187:$AU187,3),0)</f>
        <v>0</v>
      </c>
      <c r="AJ187" s="52">
        <f aca="true" t="shared" si="141" ref="AJ187:AJ198">IF(COUNTBLANK($AL187:$AU187)&lt;1,SMALL($AL187:$AU187,4),0)</f>
        <v>0</v>
      </c>
      <c r="AK187" s="53">
        <f aca="true" t="shared" si="142" ref="AK187:AK198">SUM(AG187:AJ187)</f>
        <v>147.52119844087588</v>
      </c>
      <c r="AL187" s="52">
        <f aca="true" t="shared" si="143" ref="AL187:AL198">IF(I187&lt;&gt;"",I187,"")</f>
        <v>87.64730938520518</v>
      </c>
      <c r="AM187" s="52">
        <f aca="true" t="shared" si="144" ref="AM187:AM198">IF(K187&lt;&gt;"",K187,"")</f>
        <v>100</v>
      </c>
      <c r="AN187" s="52">
        <f aca="true" t="shared" si="145" ref="AN187:AN198">IF(M187&lt;&gt;"",M187,"")</f>
      </c>
      <c r="AO187" s="52">
        <f aca="true" t="shared" si="146" ref="AO187:AO198">IF(O187&lt;&gt;"",O187,"")</f>
      </c>
      <c r="AP187" s="52">
        <f aca="true" t="shared" si="147" ref="AP187:AP198">IF(Q187&lt;&gt;"",Q187,"")</f>
        <v>89.17247939124921</v>
      </c>
      <c r="AQ187" s="52">
        <f aca="true" t="shared" si="148" ref="AQ187:AQ198">IF(S187&lt;&gt;"",S187,"")</f>
        <v>100</v>
      </c>
      <c r="AR187" s="52">
        <f aca="true" t="shared" si="149" ref="AR187:AR198">IF(U187&lt;&gt;"",U187,"")</f>
        <v>91.34224288204534</v>
      </c>
      <c r="AS187" s="52">
        <f aca="true" t="shared" si="150" ref="AS187:AS198">IF(W187&lt;&gt;"",W187,"")</f>
        <v>100</v>
      </c>
      <c r="AT187" s="52">
        <f aca="true" t="shared" si="151" ref="AT187:AT198">IF(Y187&lt;&gt;"",Y187,"")</f>
        <v>76.58714890342438</v>
      </c>
      <c r="AU187" s="52">
        <f aca="true" t="shared" si="152" ref="AU187:AU198">IF(AA187&lt;&gt;"",AA187,"")</f>
        <v>70.93404953745151</v>
      </c>
      <c r="AV187" s="54">
        <f aca="true" t="shared" si="153" ref="AV187:AV198">((SUM(AL187:AU187)-AK187))</f>
        <v>568.1620316584997</v>
      </c>
      <c r="AW187" s="55"/>
    </row>
    <row r="188" spans="2:49" ht="15.75">
      <c r="B188" s="128"/>
      <c r="C188" s="129">
        <v>2</v>
      </c>
      <c r="D188" s="160" t="s">
        <v>147</v>
      </c>
      <c r="E188" s="160" t="s">
        <v>64</v>
      </c>
      <c r="F188" s="161" t="s">
        <v>148</v>
      </c>
      <c r="G188" s="123">
        <f t="shared" si="135"/>
        <v>549.5915045179152</v>
      </c>
      <c r="H188" s="119">
        <v>0.07144675925925927</v>
      </c>
      <c r="I188" s="120">
        <v>100</v>
      </c>
      <c r="J188" s="119">
        <v>0.061863425925925926</v>
      </c>
      <c r="K188" s="120">
        <v>98.2600561272217</v>
      </c>
      <c r="L188" s="119"/>
      <c r="M188" s="120"/>
      <c r="N188" s="121"/>
      <c r="O188" s="120"/>
      <c r="P188" s="119"/>
      <c r="Q188" s="120"/>
      <c r="R188" s="119"/>
      <c r="S188" s="120"/>
      <c r="T188" s="119">
        <v>0.05458333333333334</v>
      </c>
      <c r="U188" s="120">
        <v>100</v>
      </c>
      <c r="V188" s="119">
        <v>0.06824074074074074</v>
      </c>
      <c r="W188" s="120">
        <v>94.75915875169608</v>
      </c>
      <c r="X188" s="119">
        <v>0.062233796296296294</v>
      </c>
      <c r="Y188" s="120">
        <v>74.03756741677515</v>
      </c>
      <c r="Z188" s="119">
        <v>0.09999999999999999</v>
      </c>
      <c r="AA188" s="120">
        <v>82.53472222222223</v>
      </c>
      <c r="AB188" s="123">
        <f>I189+K189+M189+O189+Q188+S188+U188+W188+Y188+AA188</f>
        <v>714.4703665436425</v>
      </c>
      <c r="AD188" s="50">
        <f t="shared" si="136"/>
        <v>100</v>
      </c>
      <c r="AE188" s="50">
        <f>SMALL($AL188:$AU188,1)</f>
        <v>74.03756741677515</v>
      </c>
      <c r="AF188" s="51">
        <f t="shared" si="137"/>
        <v>6</v>
      </c>
      <c r="AG188" s="52">
        <f t="shared" si="138"/>
        <v>0</v>
      </c>
      <c r="AH188" s="52">
        <f t="shared" si="139"/>
        <v>0</v>
      </c>
      <c r="AI188" s="52">
        <f t="shared" si="140"/>
        <v>0</v>
      </c>
      <c r="AJ188" s="52">
        <f t="shared" si="141"/>
        <v>0</v>
      </c>
      <c r="AK188" s="53">
        <f t="shared" si="142"/>
        <v>0</v>
      </c>
      <c r="AL188" s="52">
        <f t="shared" si="143"/>
        <v>100</v>
      </c>
      <c r="AM188" s="52">
        <f t="shared" si="144"/>
        <v>98.2600561272217</v>
      </c>
      <c r="AN188" s="52">
        <f t="shared" si="145"/>
      </c>
      <c r="AO188" s="52">
        <f t="shared" si="146"/>
      </c>
      <c r="AP188" s="52">
        <f t="shared" si="147"/>
      </c>
      <c r="AQ188" s="52">
        <f t="shared" si="148"/>
      </c>
      <c r="AR188" s="52">
        <f t="shared" si="149"/>
        <v>100</v>
      </c>
      <c r="AS188" s="52">
        <f t="shared" si="150"/>
        <v>94.75915875169608</v>
      </c>
      <c r="AT188" s="52">
        <f t="shared" si="151"/>
        <v>74.03756741677515</v>
      </c>
      <c r="AU188" s="52">
        <f t="shared" si="152"/>
        <v>82.53472222222223</v>
      </c>
      <c r="AV188" s="54">
        <f t="shared" si="153"/>
        <v>549.5915045179152</v>
      </c>
      <c r="AW188" s="55"/>
    </row>
    <row r="189" spans="2:50" ht="15.75">
      <c r="B189" s="128"/>
      <c r="C189" s="129">
        <v>3</v>
      </c>
      <c r="D189" s="160" t="s">
        <v>153</v>
      </c>
      <c r="E189" s="160" t="s">
        <v>154</v>
      </c>
      <c r="F189" s="161" t="s">
        <v>95</v>
      </c>
      <c r="G189" s="123">
        <f t="shared" si="135"/>
        <v>527.3416731723064</v>
      </c>
      <c r="H189" s="119">
        <v>0.08237268518518519</v>
      </c>
      <c r="I189" s="120">
        <v>86.73598426303218</v>
      </c>
      <c r="J189" s="119">
        <v>0.07494212962962964</v>
      </c>
      <c r="K189" s="120">
        <v>81.1119691119691</v>
      </c>
      <c r="L189" s="119">
        <v>0.09069444444444445</v>
      </c>
      <c r="M189" s="120">
        <v>95.29096477794793</v>
      </c>
      <c r="N189" s="119">
        <v>0.03993055555555556</v>
      </c>
      <c r="O189" s="120">
        <v>100</v>
      </c>
      <c r="P189" s="119">
        <v>0.06510416666666667</v>
      </c>
      <c r="Q189" s="120">
        <v>100</v>
      </c>
      <c r="R189" s="179" t="s">
        <v>40</v>
      </c>
      <c r="S189" s="180">
        <v>10</v>
      </c>
      <c r="T189" s="119"/>
      <c r="U189" s="120"/>
      <c r="V189" s="119"/>
      <c r="W189" s="120"/>
      <c r="X189" s="119"/>
      <c r="Y189" s="120"/>
      <c r="Z189" s="119">
        <v>0.12855324074074073</v>
      </c>
      <c r="AA189" s="120">
        <v>64.20275501935717</v>
      </c>
      <c r="AB189" s="123">
        <f>I190+K190+M190+O190+Q189+S189+U189+W189+Y189+AA189</f>
        <v>403.08327886296047</v>
      </c>
      <c r="AD189" s="50">
        <f t="shared" si="136"/>
        <v>100</v>
      </c>
      <c r="AE189" s="50">
        <f>SMALL($AL189:$AU189,1)</f>
        <v>10</v>
      </c>
      <c r="AF189" s="51">
        <f t="shared" si="137"/>
        <v>7</v>
      </c>
      <c r="AG189" s="52">
        <f t="shared" si="138"/>
        <v>10</v>
      </c>
      <c r="AH189" s="52">
        <f t="shared" si="139"/>
        <v>0</v>
      </c>
      <c r="AI189" s="52">
        <f t="shared" si="140"/>
        <v>0</v>
      </c>
      <c r="AJ189" s="52">
        <f t="shared" si="141"/>
        <v>0</v>
      </c>
      <c r="AK189" s="53">
        <f t="shared" si="142"/>
        <v>10</v>
      </c>
      <c r="AL189" s="52">
        <f t="shared" si="143"/>
        <v>86.73598426303218</v>
      </c>
      <c r="AM189" s="52">
        <f t="shared" si="144"/>
        <v>81.1119691119691</v>
      </c>
      <c r="AN189" s="52">
        <f t="shared" si="145"/>
        <v>95.29096477794793</v>
      </c>
      <c r="AO189" s="52">
        <f t="shared" si="146"/>
        <v>100</v>
      </c>
      <c r="AP189" s="52">
        <f t="shared" si="147"/>
        <v>100</v>
      </c>
      <c r="AQ189" s="52">
        <f t="shared" si="148"/>
        <v>10</v>
      </c>
      <c r="AR189" s="52">
        <f t="shared" si="149"/>
      </c>
      <c r="AS189" s="52">
        <f t="shared" si="150"/>
      </c>
      <c r="AT189" s="52">
        <f t="shared" si="151"/>
      </c>
      <c r="AU189" s="52">
        <f t="shared" si="152"/>
        <v>64.20275501935717</v>
      </c>
      <c r="AV189" s="54">
        <f t="shared" si="153"/>
        <v>527.3416731723064</v>
      </c>
      <c r="AW189" s="58"/>
      <c r="AX189" s="56"/>
    </row>
    <row r="190" spans="2:49" ht="15.75">
      <c r="B190" s="128"/>
      <c r="C190" s="129">
        <v>4</v>
      </c>
      <c r="D190" s="160" t="s">
        <v>149</v>
      </c>
      <c r="E190" s="160" t="s">
        <v>150</v>
      </c>
      <c r="F190" s="161" t="s">
        <v>90</v>
      </c>
      <c r="G190" s="123">
        <f t="shared" si="135"/>
        <v>423.14358450694755</v>
      </c>
      <c r="H190" s="119">
        <v>0.07662037037037038</v>
      </c>
      <c r="I190" s="120">
        <v>93.2477341389728</v>
      </c>
      <c r="J190" s="119">
        <v>0.0996412037037037</v>
      </c>
      <c r="K190" s="120">
        <v>61.00592403298874</v>
      </c>
      <c r="L190" s="119"/>
      <c r="M190" s="120"/>
      <c r="N190" s="119">
        <v>0.05350694444444445</v>
      </c>
      <c r="O190" s="120">
        <v>74.6268656716418</v>
      </c>
      <c r="P190" s="119"/>
      <c r="Q190" s="120"/>
      <c r="R190" s="119"/>
      <c r="S190" s="120"/>
      <c r="T190" s="119">
        <v>0.05555555555555555</v>
      </c>
      <c r="U190" s="120">
        <v>98.25000000000001</v>
      </c>
      <c r="V190" s="119">
        <v>0.06734953703703704</v>
      </c>
      <c r="W190" s="120">
        <v>96.01306066334423</v>
      </c>
      <c r="X190" s="119"/>
      <c r="Y190" s="120"/>
      <c r="Z190" s="119"/>
      <c r="AA190" s="120"/>
      <c r="AB190" s="123">
        <f>I191+K191+M191+O191+Q190+S190+U190+W190+Y190+AA190</f>
        <v>304.2630606633442</v>
      </c>
      <c r="AD190" s="50">
        <f t="shared" si="136"/>
        <v>98.25000000000001</v>
      </c>
      <c r="AE190" s="50">
        <f>SMALL($AL190:$AU190,1)</f>
        <v>61.00592403298874</v>
      </c>
      <c r="AF190" s="51">
        <f t="shared" si="137"/>
        <v>5</v>
      </c>
      <c r="AG190" s="52">
        <f t="shared" si="138"/>
        <v>0</v>
      </c>
      <c r="AH190" s="52">
        <f t="shared" si="139"/>
        <v>0</v>
      </c>
      <c r="AI190" s="52">
        <f t="shared" si="140"/>
        <v>0</v>
      </c>
      <c r="AJ190" s="52">
        <f t="shared" si="141"/>
        <v>0</v>
      </c>
      <c r="AK190" s="53">
        <f t="shared" si="142"/>
        <v>0</v>
      </c>
      <c r="AL190" s="52">
        <f t="shared" si="143"/>
        <v>93.2477341389728</v>
      </c>
      <c r="AM190" s="52">
        <f t="shared" si="144"/>
        <v>61.00592403298874</v>
      </c>
      <c r="AN190" s="52">
        <f t="shared" si="145"/>
      </c>
      <c r="AO190" s="52">
        <f t="shared" si="146"/>
        <v>74.6268656716418</v>
      </c>
      <c r="AP190" s="52">
        <f t="shared" si="147"/>
      </c>
      <c r="AQ190" s="52">
        <f t="shared" si="148"/>
      </c>
      <c r="AR190" s="52">
        <f t="shared" si="149"/>
        <v>98.25000000000001</v>
      </c>
      <c r="AS190" s="52">
        <f t="shared" si="150"/>
        <v>96.01306066334423</v>
      </c>
      <c r="AT190" s="52">
        <f t="shared" si="151"/>
      </c>
      <c r="AU190" s="52">
        <f t="shared" si="152"/>
      </c>
      <c r="AV190" s="54">
        <f t="shared" si="153"/>
        <v>423.14358450694755</v>
      </c>
      <c r="AW190" s="55"/>
    </row>
    <row r="191" spans="2:49" ht="15.75">
      <c r="B191" s="128"/>
      <c r="C191" s="129">
        <v>5</v>
      </c>
      <c r="D191" s="160" t="s">
        <v>280</v>
      </c>
      <c r="E191" s="160" t="s">
        <v>275</v>
      </c>
      <c r="F191" s="161" t="s">
        <v>281</v>
      </c>
      <c r="G191" s="123">
        <f t="shared" si="135"/>
        <v>202.92597151397928</v>
      </c>
      <c r="H191" s="119"/>
      <c r="I191" s="120"/>
      <c r="J191" s="119"/>
      <c r="K191" s="120"/>
      <c r="L191" s="119">
        <v>0.08642361111111112</v>
      </c>
      <c r="M191" s="120">
        <v>100</v>
      </c>
      <c r="N191" s="179" t="s">
        <v>40</v>
      </c>
      <c r="O191" s="180">
        <v>10</v>
      </c>
      <c r="P191" s="119"/>
      <c r="Q191" s="120"/>
      <c r="R191" s="119"/>
      <c r="S191" s="120"/>
      <c r="T191" s="119">
        <v>0.06582175925925926</v>
      </c>
      <c r="U191" s="120">
        <v>82.92597151397926</v>
      </c>
      <c r="V191" s="179" t="s">
        <v>40</v>
      </c>
      <c r="W191" s="180">
        <v>10</v>
      </c>
      <c r="X191" s="119"/>
      <c r="Y191" s="120"/>
      <c r="Z191" s="119"/>
      <c r="AA191" s="120"/>
      <c r="AB191" s="123">
        <f aca="true" t="shared" si="154" ref="AB191:AB198">I191+K191+M191+O191+Q191+S191+U191+W191+Y191+AA191</f>
        <v>202.92597151397928</v>
      </c>
      <c r="AD191" s="50">
        <f t="shared" si="136"/>
        <v>100</v>
      </c>
      <c r="AE191" s="50">
        <v>88.76</v>
      </c>
      <c r="AF191" s="51">
        <f t="shared" si="137"/>
        <v>4</v>
      </c>
      <c r="AG191" s="52">
        <f t="shared" si="138"/>
        <v>0</v>
      </c>
      <c r="AH191" s="52">
        <f t="shared" si="139"/>
        <v>0</v>
      </c>
      <c r="AI191" s="52">
        <f t="shared" si="140"/>
        <v>0</v>
      </c>
      <c r="AJ191" s="52">
        <f t="shared" si="141"/>
        <v>0</v>
      </c>
      <c r="AK191" s="53">
        <f t="shared" si="142"/>
        <v>0</v>
      </c>
      <c r="AL191" s="52">
        <f t="shared" si="143"/>
      </c>
      <c r="AM191" s="52">
        <f t="shared" si="144"/>
      </c>
      <c r="AN191" s="52">
        <f t="shared" si="145"/>
        <v>100</v>
      </c>
      <c r="AO191" s="52">
        <f t="shared" si="146"/>
        <v>10</v>
      </c>
      <c r="AP191" s="52">
        <f t="shared" si="147"/>
      </c>
      <c r="AQ191" s="52">
        <f t="shared" si="148"/>
      </c>
      <c r="AR191" s="52">
        <f t="shared" si="149"/>
        <v>82.92597151397926</v>
      </c>
      <c r="AS191" s="52">
        <f t="shared" si="150"/>
        <v>10</v>
      </c>
      <c r="AT191" s="52">
        <f t="shared" si="151"/>
      </c>
      <c r="AU191" s="52">
        <f t="shared" si="152"/>
      </c>
      <c r="AV191" s="54">
        <f t="shared" si="153"/>
        <v>202.92597151397928</v>
      </c>
      <c r="AW191" s="55"/>
    </row>
    <row r="192" spans="2:49" ht="15.75">
      <c r="B192" s="128"/>
      <c r="C192" s="129">
        <v>6</v>
      </c>
      <c r="D192" s="160" t="s">
        <v>263</v>
      </c>
      <c r="E192" s="160" t="s">
        <v>264</v>
      </c>
      <c r="F192" s="161" t="s">
        <v>48</v>
      </c>
      <c r="G192" s="123">
        <f t="shared" si="135"/>
        <v>200</v>
      </c>
      <c r="H192" s="124"/>
      <c r="I192" s="120"/>
      <c r="J192" s="119"/>
      <c r="K192" s="120"/>
      <c r="L192" s="119"/>
      <c r="M192" s="120"/>
      <c r="N192" s="125"/>
      <c r="O192" s="120"/>
      <c r="P192" s="119"/>
      <c r="Q192" s="120"/>
      <c r="R192" s="119"/>
      <c r="S192" s="120"/>
      <c r="T192" s="119"/>
      <c r="U192" s="120"/>
      <c r="V192" s="119"/>
      <c r="W192" s="120"/>
      <c r="X192" s="119">
        <v>0.04607638888888888</v>
      </c>
      <c r="Y192" s="120">
        <v>100</v>
      </c>
      <c r="Z192" s="119">
        <v>0.08253472222222223</v>
      </c>
      <c r="AA192" s="120">
        <v>100</v>
      </c>
      <c r="AB192" s="123">
        <f t="shared" si="154"/>
        <v>200</v>
      </c>
      <c r="AD192" s="50">
        <f t="shared" si="136"/>
        <v>100</v>
      </c>
      <c r="AE192" s="50">
        <v>90.76</v>
      </c>
      <c r="AF192" s="51">
        <f t="shared" si="137"/>
        <v>2</v>
      </c>
      <c r="AG192" s="52">
        <f t="shared" si="138"/>
        <v>0</v>
      </c>
      <c r="AH192" s="52">
        <f t="shared" si="139"/>
        <v>0</v>
      </c>
      <c r="AI192" s="52">
        <f t="shared" si="140"/>
        <v>0</v>
      </c>
      <c r="AJ192" s="52">
        <f t="shared" si="141"/>
        <v>0</v>
      </c>
      <c r="AK192" s="53">
        <f t="shared" si="142"/>
        <v>0</v>
      </c>
      <c r="AL192" s="52">
        <f t="shared" si="143"/>
      </c>
      <c r="AM192" s="52">
        <f t="shared" si="144"/>
      </c>
      <c r="AN192" s="52">
        <f t="shared" si="145"/>
      </c>
      <c r="AO192" s="52">
        <f t="shared" si="146"/>
      </c>
      <c r="AP192" s="52">
        <f t="shared" si="147"/>
      </c>
      <c r="AQ192" s="52">
        <f t="shared" si="148"/>
      </c>
      <c r="AR192" s="52">
        <f t="shared" si="149"/>
      </c>
      <c r="AS192" s="52">
        <f t="shared" si="150"/>
      </c>
      <c r="AT192" s="52">
        <f t="shared" si="151"/>
        <v>100</v>
      </c>
      <c r="AU192" s="52">
        <f t="shared" si="152"/>
        <v>100</v>
      </c>
      <c r="AV192" s="54">
        <f t="shared" si="153"/>
        <v>200</v>
      </c>
      <c r="AW192" s="58"/>
    </row>
    <row r="193" spans="2:49" ht="15.75">
      <c r="B193" s="128"/>
      <c r="C193" s="129">
        <v>7</v>
      </c>
      <c r="D193" s="160" t="s">
        <v>481</v>
      </c>
      <c r="E193" s="160" t="s">
        <v>482</v>
      </c>
      <c r="F193" s="161" t="s">
        <v>48</v>
      </c>
      <c r="G193" s="123">
        <f t="shared" si="135"/>
        <v>365.8148924132498</v>
      </c>
      <c r="H193" s="124"/>
      <c r="I193" s="120"/>
      <c r="J193" s="119"/>
      <c r="K193" s="120"/>
      <c r="L193" s="119"/>
      <c r="M193" s="120"/>
      <c r="N193" s="125"/>
      <c r="O193" s="120"/>
      <c r="P193" s="119"/>
      <c r="Q193" s="120"/>
      <c r="R193" s="119"/>
      <c r="S193" s="120"/>
      <c r="T193" s="176" t="s">
        <v>310</v>
      </c>
      <c r="U193" s="175">
        <f>AW193</f>
        <v>93.98016997167137</v>
      </c>
      <c r="V193" s="176" t="s">
        <v>310</v>
      </c>
      <c r="W193" s="175">
        <f>AW193</f>
        <v>93.98016997167137</v>
      </c>
      <c r="X193" s="119">
        <v>0.04902777777777778</v>
      </c>
      <c r="Y193" s="120">
        <v>93.98016997167137</v>
      </c>
      <c r="Z193" s="119">
        <v>0.09840277777777778</v>
      </c>
      <c r="AA193" s="120">
        <v>83.87438249823572</v>
      </c>
      <c r="AB193" s="123">
        <f t="shared" si="154"/>
        <v>365.8148924132498</v>
      </c>
      <c r="AD193" s="50">
        <f t="shared" si="136"/>
        <v>93.98016997167137</v>
      </c>
      <c r="AE193" s="50">
        <v>89.76</v>
      </c>
      <c r="AF193" s="51">
        <f t="shared" si="137"/>
        <v>4</v>
      </c>
      <c r="AG193" s="52">
        <f t="shared" si="138"/>
        <v>0</v>
      </c>
      <c r="AH193" s="52">
        <f t="shared" si="139"/>
        <v>0</v>
      </c>
      <c r="AI193" s="52">
        <f t="shared" si="140"/>
        <v>0</v>
      </c>
      <c r="AJ193" s="52">
        <f t="shared" si="141"/>
        <v>0</v>
      </c>
      <c r="AK193" s="53">
        <f t="shared" si="142"/>
        <v>0</v>
      </c>
      <c r="AL193" s="52">
        <f t="shared" si="143"/>
      </c>
      <c r="AM193" s="52">
        <f t="shared" si="144"/>
      </c>
      <c r="AN193" s="52">
        <f t="shared" si="145"/>
      </c>
      <c r="AO193" s="52">
        <f t="shared" si="146"/>
      </c>
      <c r="AP193" s="52">
        <f t="shared" si="147"/>
      </c>
      <c r="AQ193" s="52">
        <f t="shared" si="148"/>
      </c>
      <c r="AR193" s="52">
        <f t="shared" si="149"/>
        <v>93.98016997167137</v>
      </c>
      <c r="AS193" s="52">
        <f t="shared" si="150"/>
        <v>93.98016997167137</v>
      </c>
      <c r="AT193" s="52">
        <f t="shared" si="151"/>
        <v>93.98016997167137</v>
      </c>
      <c r="AU193" s="52">
        <f t="shared" si="152"/>
        <v>83.87438249823572</v>
      </c>
      <c r="AV193" s="54">
        <f t="shared" si="153"/>
        <v>365.8148924132498</v>
      </c>
      <c r="AW193" s="13">
        <f>AVERAGE(AT193)</f>
        <v>93.98016997167137</v>
      </c>
    </row>
    <row r="194" spans="2:49" ht="15.75">
      <c r="B194" s="128"/>
      <c r="C194" s="129">
        <v>8</v>
      </c>
      <c r="D194" s="160" t="s">
        <v>283</v>
      </c>
      <c r="E194" s="160" t="s">
        <v>139</v>
      </c>
      <c r="F194" s="161" t="s">
        <v>19</v>
      </c>
      <c r="G194" s="123">
        <f t="shared" si="135"/>
        <v>173.1350765018821</v>
      </c>
      <c r="H194" s="119"/>
      <c r="I194" s="120"/>
      <c r="J194" s="119"/>
      <c r="K194" s="120"/>
      <c r="L194" s="119">
        <v>0.09537037037037037</v>
      </c>
      <c r="M194" s="120">
        <v>90.61893203883496</v>
      </c>
      <c r="N194" s="119">
        <v>0.0483912037037037</v>
      </c>
      <c r="O194" s="120">
        <v>82.51614446304714</v>
      </c>
      <c r="P194" s="119"/>
      <c r="Q194" s="120"/>
      <c r="R194" s="119"/>
      <c r="S194" s="120"/>
      <c r="T194" s="119"/>
      <c r="U194" s="120"/>
      <c r="V194" s="119"/>
      <c r="W194" s="120"/>
      <c r="X194" s="119"/>
      <c r="Y194" s="120"/>
      <c r="Z194" s="119"/>
      <c r="AA194" s="120"/>
      <c r="AB194" s="123">
        <f t="shared" si="154"/>
        <v>173.1350765018821</v>
      </c>
      <c r="AD194" s="50">
        <f t="shared" si="136"/>
        <v>90.61893203883496</v>
      </c>
      <c r="AE194" s="50">
        <f>SMALL($AL194:$AU194,1)</f>
        <v>82.51614446304714</v>
      </c>
      <c r="AF194" s="51">
        <f t="shared" si="137"/>
        <v>2</v>
      </c>
      <c r="AG194" s="52">
        <f t="shared" si="138"/>
        <v>0</v>
      </c>
      <c r="AH194" s="52">
        <f t="shared" si="139"/>
        <v>0</v>
      </c>
      <c r="AI194" s="52">
        <f t="shared" si="140"/>
        <v>0</v>
      </c>
      <c r="AJ194" s="52">
        <f t="shared" si="141"/>
        <v>0</v>
      </c>
      <c r="AK194" s="53">
        <f t="shared" si="142"/>
        <v>0</v>
      </c>
      <c r="AL194" s="52">
        <f t="shared" si="143"/>
      </c>
      <c r="AM194" s="52">
        <f t="shared" si="144"/>
      </c>
      <c r="AN194" s="52">
        <f t="shared" si="145"/>
        <v>90.61893203883496</v>
      </c>
      <c r="AO194" s="52">
        <f t="shared" si="146"/>
        <v>82.51614446304714</v>
      </c>
      <c r="AP194" s="52">
        <f t="shared" si="147"/>
      </c>
      <c r="AQ194" s="52">
        <f t="shared" si="148"/>
      </c>
      <c r="AR194" s="52">
        <f t="shared" si="149"/>
      </c>
      <c r="AS194" s="52">
        <f t="shared" si="150"/>
      </c>
      <c r="AT194" s="52">
        <f t="shared" si="151"/>
      </c>
      <c r="AU194" s="52">
        <f t="shared" si="152"/>
      </c>
      <c r="AV194" s="54">
        <f t="shared" si="153"/>
        <v>173.1350765018821</v>
      </c>
      <c r="AW194" s="58"/>
    </row>
    <row r="195" spans="2:49" ht="15.75">
      <c r="B195" s="128"/>
      <c r="C195" s="129">
        <v>9</v>
      </c>
      <c r="D195" s="160" t="s">
        <v>402</v>
      </c>
      <c r="E195" s="160" t="s">
        <v>133</v>
      </c>
      <c r="F195" s="161" t="s">
        <v>48</v>
      </c>
      <c r="G195" s="123">
        <f t="shared" si="135"/>
        <v>147.78405954324867</v>
      </c>
      <c r="H195" s="124"/>
      <c r="I195" s="120"/>
      <c r="J195" s="119"/>
      <c r="K195" s="120"/>
      <c r="L195" s="119"/>
      <c r="M195" s="120"/>
      <c r="N195" s="125"/>
      <c r="O195" s="120"/>
      <c r="P195" s="119"/>
      <c r="Q195" s="120"/>
      <c r="R195" s="119"/>
      <c r="S195" s="120"/>
      <c r="T195" s="119">
        <v>0.07623842592592593</v>
      </c>
      <c r="U195" s="120">
        <v>10</v>
      </c>
      <c r="V195" s="119">
        <v>0.09150462962962963</v>
      </c>
      <c r="W195" s="120">
        <v>70.6678472046547</v>
      </c>
      <c r="X195" s="119">
        <v>0.0806712962962963</v>
      </c>
      <c r="Y195" s="120">
        <v>57.11621233859396</v>
      </c>
      <c r="Z195" s="194">
        <v>0</v>
      </c>
      <c r="AA195" s="180">
        <v>10</v>
      </c>
      <c r="AB195" s="123">
        <f t="shared" si="154"/>
        <v>147.78405954324867</v>
      </c>
      <c r="AD195" s="50">
        <f t="shared" si="136"/>
        <v>70.6678472046547</v>
      </c>
      <c r="AE195" s="50">
        <v>90.76</v>
      </c>
      <c r="AF195" s="51">
        <f t="shared" si="137"/>
        <v>4</v>
      </c>
      <c r="AG195" s="52">
        <f t="shared" si="138"/>
        <v>0</v>
      </c>
      <c r="AH195" s="52">
        <f t="shared" si="139"/>
        <v>0</v>
      </c>
      <c r="AI195" s="52">
        <f t="shared" si="140"/>
        <v>0</v>
      </c>
      <c r="AJ195" s="52">
        <f t="shared" si="141"/>
        <v>0</v>
      </c>
      <c r="AK195" s="53">
        <f t="shared" si="142"/>
        <v>0</v>
      </c>
      <c r="AL195" s="52">
        <f t="shared" si="143"/>
      </c>
      <c r="AM195" s="52">
        <f t="shared" si="144"/>
      </c>
      <c r="AN195" s="52">
        <f t="shared" si="145"/>
      </c>
      <c r="AO195" s="52">
        <f t="shared" si="146"/>
      </c>
      <c r="AP195" s="52">
        <f t="shared" si="147"/>
      </c>
      <c r="AQ195" s="52">
        <f t="shared" si="148"/>
      </c>
      <c r="AR195" s="52">
        <f t="shared" si="149"/>
        <v>10</v>
      </c>
      <c r="AS195" s="52">
        <f t="shared" si="150"/>
        <v>70.6678472046547</v>
      </c>
      <c r="AT195" s="52">
        <f t="shared" si="151"/>
        <v>57.11621233859396</v>
      </c>
      <c r="AU195" s="52">
        <f t="shared" si="152"/>
        <v>10</v>
      </c>
      <c r="AV195" s="54">
        <f t="shared" si="153"/>
        <v>147.78405954324867</v>
      </c>
      <c r="AW195" s="58"/>
    </row>
    <row r="196" spans="2:49" ht="15.75">
      <c r="B196" s="128"/>
      <c r="C196" s="129">
        <v>10</v>
      </c>
      <c r="D196" s="160" t="s">
        <v>397</v>
      </c>
      <c r="E196" s="160" t="s">
        <v>398</v>
      </c>
      <c r="F196" s="161" t="s">
        <v>281</v>
      </c>
      <c r="G196" s="123">
        <f t="shared" si="135"/>
        <v>139.75122785856365</v>
      </c>
      <c r="H196" s="119"/>
      <c r="I196" s="120"/>
      <c r="J196" s="119"/>
      <c r="K196" s="120"/>
      <c r="L196" s="119"/>
      <c r="M196" s="120"/>
      <c r="N196" s="125"/>
      <c r="O196" s="120"/>
      <c r="P196" s="119"/>
      <c r="Q196" s="120"/>
      <c r="R196" s="119"/>
      <c r="S196" s="120"/>
      <c r="T196" s="119">
        <v>0.07585648148148148</v>
      </c>
      <c r="U196" s="120">
        <v>71.95605736954532</v>
      </c>
      <c r="V196" s="119">
        <v>0.09538194444444444</v>
      </c>
      <c r="W196" s="120">
        <v>67.79517048901835</v>
      </c>
      <c r="X196" s="119"/>
      <c r="Y196" s="120"/>
      <c r="Z196" s="119"/>
      <c r="AA196" s="120"/>
      <c r="AB196" s="123">
        <f t="shared" si="154"/>
        <v>139.75122785856365</v>
      </c>
      <c r="AD196" s="50">
        <f t="shared" si="136"/>
        <v>71.95605736954532</v>
      </c>
      <c r="AE196" s="50">
        <v>91.76</v>
      </c>
      <c r="AF196" s="51">
        <f t="shared" si="137"/>
        <v>2</v>
      </c>
      <c r="AG196" s="52">
        <f t="shared" si="138"/>
        <v>0</v>
      </c>
      <c r="AH196" s="52">
        <f t="shared" si="139"/>
        <v>0</v>
      </c>
      <c r="AI196" s="52">
        <f t="shared" si="140"/>
        <v>0</v>
      </c>
      <c r="AJ196" s="52">
        <f t="shared" si="141"/>
        <v>0</v>
      </c>
      <c r="AK196" s="53">
        <f t="shared" si="142"/>
        <v>0</v>
      </c>
      <c r="AL196" s="52">
        <f t="shared" si="143"/>
      </c>
      <c r="AM196" s="52">
        <f t="shared" si="144"/>
      </c>
      <c r="AN196" s="52">
        <f t="shared" si="145"/>
      </c>
      <c r="AO196" s="52">
        <f t="shared" si="146"/>
      </c>
      <c r="AP196" s="52">
        <f t="shared" si="147"/>
      </c>
      <c r="AQ196" s="52">
        <f t="shared" si="148"/>
      </c>
      <c r="AR196" s="52">
        <f t="shared" si="149"/>
        <v>71.95605736954532</v>
      </c>
      <c r="AS196" s="52">
        <f t="shared" si="150"/>
        <v>67.79517048901835</v>
      </c>
      <c r="AT196" s="52">
        <f t="shared" si="151"/>
      </c>
      <c r="AU196" s="52">
        <f t="shared" si="152"/>
      </c>
      <c r="AV196" s="54">
        <f t="shared" si="153"/>
        <v>139.75122785856365</v>
      </c>
      <c r="AW196" s="58"/>
    </row>
    <row r="197" spans="2:49" ht="15.75">
      <c r="B197" s="128"/>
      <c r="C197" s="129">
        <v>11</v>
      </c>
      <c r="D197" s="160" t="s">
        <v>399</v>
      </c>
      <c r="E197" s="160" t="s">
        <v>400</v>
      </c>
      <c r="F197" s="161" t="s">
        <v>413</v>
      </c>
      <c r="G197" s="123">
        <f t="shared" si="135"/>
        <v>124.2915581610047</v>
      </c>
      <c r="H197" s="124"/>
      <c r="I197" s="120"/>
      <c r="J197" s="119"/>
      <c r="K197" s="120"/>
      <c r="L197" s="119"/>
      <c r="M197" s="120"/>
      <c r="N197" s="125"/>
      <c r="O197" s="120"/>
      <c r="P197" s="119"/>
      <c r="Q197" s="120"/>
      <c r="R197" s="119"/>
      <c r="S197" s="120"/>
      <c r="T197" s="119">
        <v>0.08229166666666667</v>
      </c>
      <c r="U197" s="120">
        <v>66.32911392405065</v>
      </c>
      <c r="V197" s="119">
        <v>0.11156250000000001</v>
      </c>
      <c r="W197" s="120">
        <v>57.96244423695405</v>
      </c>
      <c r="X197" s="119"/>
      <c r="Y197" s="120"/>
      <c r="Z197" s="119"/>
      <c r="AA197" s="120"/>
      <c r="AB197" s="123">
        <f t="shared" si="154"/>
        <v>124.2915581610047</v>
      </c>
      <c r="AD197" s="50">
        <f t="shared" si="136"/>
        <v>66.32911392405065</v>
      </c>
      <c r="AE197" s="50">
        <v>89.76</v>
      </c>
      <c r="AF197" s="51">
        <f t="shared" si="137"/>
        <v>2</v>
      </c>
      <c r="AG197" s="52">
        <f t="shared" si="138"/>
        <v>0</v>
      </c>
      <c r="AH197" s="52">
        <f t="shared" si="139"/>
        <v>0</v>
      </c>
      <c r="AI197" s="52">
        <f t="shared" si="140"/>
        <v>0</v>
      </c>
      <c r="AJ197" s="52">
        <f t="shared" si="141"/>
        <v>0</v>
      </c>
      <c r="AK197" s="53">
        <f t="shared" si="142"/>
        <v>0</v>
      </c>
      <c r="AL197" s="52">
        <f t="shared" si="143"/>
      </c>
      <c r="AM197" s="52">
        <f t="shared" si="144"/>
      </c>
      <c r="AN197" s="52">
        <f t="shared" si="145"/>
      </c>
      <c r="AO197" s="52">
        <f t="shared" si="146"/>
      </c>
      <c r="AP197" s="52">
        <f t="shared" si="147"/>
      </c>
      <c r="AQ197" s="52">
        <f t="shared" si="148"/>
      </c>
      <c r="AR197" s="52">
        <f t="shared" si="149"/>
        <v>66.32911392405065</v>
      </c>
      <c r="AS197" s="52">
        <f t="shared" si="150"/>
        <v>57.96244423695405</v>
      </c>
      <c r="AT197" s="52">
        <f t="shared" si="151"/>
      </c>
      <c r="AU197" s="52">
        <f t="shared" si="152"/>
      </c>
      <c r="AV197" s="54">
        <f t="shared" si="153"/>
        <v>124.2915581610047</v>
      </c>
      <c r="AW197" s="58"/>
    </row>
    <row r="198" spans="2:49" ht="15.75">
      <c r="B198" s="128"/>
      <c r="C198" s="129">
        <v>12</v>
      </c>
      <c r="D198" s="160" t="s">
        <v>483</v>
      </c>
      <c r="E198" s="160" t="s">
        <v>484</v>
      </c>
      <c r="F198" s="161" t="s">
        <v>32</v>
      </c>
      <c r="G198" s="123">
        <f t="shared" si="135"/>
        <v>86.60188570329034</v>
      </c>
      <c r="H198" s="119"/>
      <c r="I198" s="120"/>
      <c r="J198" s="119"/>
      <c r="K198" s="120"/>
      <c r="L198" s="119"/>
      <c r="M198" s="120"/>
      <c r="N198" s="125"/>
      <c r="O198" s="120"/>
      <c r="P198" s="119"/>
      <c r="Q198" s="120"/>
      <c r="R198" s="119"/>
      <c r="S198" s="120"/>
      <c r="T198" s="119"/>
      <c r="U198" s="120"/>
      <c r="V198" s="119"/>
      <c r="W198" s="120"/>
      <c r="X198" s="119">
        <v>0.06015046296296297</v>
      </c>
      <c r="Y198" s="120">
        <v>76.60188570329034</v>
      </c>
      <c r="Z198" s="194">
        <v>0.10045138888888888</v>
      </c>
      <c r="AA198" s="180">
        <v>10</v>
      </c>
      <c r="AB198" s="123">
        <f t="shared" si="154"/>
        <v>86.60188570329034</v>
      </c>
      <c r="AD198" s="50">
        <f t="shared" si="136"/>
        <v>76.60188570329034</v>
      </c>
      <c r="AE198" s="50">
        <v>91.76</v>
      </c>
      <c r="AF198" s="51">
        <f t="shared" si="137"/>
        <v>2</v>
      </c>
      <c r="AG198" s="52">
        <f t="shared" si="138"/>
        <v>0</v>
      </c>
      <c r="AH198" s="52">
        <f t="shared" si="139"/>
        <v>0</v>
      </c>
      <c r="AI198" s="52">
        <f t="shared" si="140"/>
        <v>0</v>
      </c>
      <c r="AJ198" s="52">
        <f t="shared" si="141"/>
        <v>0</v>
      </c>
      <c r="AK198" s="53">
        <f t="shared" si="142"/>
        <v>0</v>
      </c>
      <c r="AL198" s="52">
        <f t="shared" si="143"/>
      </c>
      <c r="AM198" s="52">
        <f t="shared" si="144"/>
      </c>
      <c r="AN198" s="52">
        <f t="shared" si="145"/>
      </c>
      <c r="AO198" s="52">
        <f t="shared" si="146"/>
      </c>
      <c r="AP198" s="52">
        <f t="shared" si="147"/>
      </c>
      <c r="AQ198" s="52">
        <f t="shared" si="148"/>
      </c>
      <c r="AR198" s="52">
        <f t="shared" si="149"/>
      </c>
      <c r="AS198" s="52">
        <f t="shared" si="150"/>
      </c>
      <c r="AT198" s="52">
        <f t="shared" si="151"/>
        <v>76.60188570329034</v>
      </c>
      <c r="AU198" s="52">
        <f t="shared" si="152"/>
        <v>10</v>
      </c>
      <c r="AV198" s="54">
        <f t="shared" si="153"/>
        <v>86.60188570329034</v>
      </c>
      <c r="AW198" s="58"/>
    </row>
    <row r="199" spans="2:49" ht="12.75">
      <c r="B199" s="134"/>
      <c r="C199" s="133"/>
      <c r="D199" s="82"/>
      <c r="E199" s="82"/>
      <c r="F199" s="83"/>
      <c r="G199" s="84"/>
      <c r="H199" s="138"/>
      <c r="I199" s="77"/>
      <c r="J199" s="138"/>
      <c r="K199" s="77"/>
      <c r="L199" s="76"/>
      <c r="M199" s="77"/>
      <c r="N199" s="139"/>
      <c r="O199" s="77"/>
      <c r="P199" s="76"/>
      <c r="Q199" s="77"/>
      <c r="R199" s="76"/>
      <c r="S199" s="77"/>
      <c r="T199" s="140"/>
      <c r="U199" s="77"/>
      <c r="V199" s="76"/>
      <c r="W199" s="77"/>
      <c r="X199" s="76"/>
      <c r="Y199" s="77"/>
      <c r="Z199" s="76"/>
      <c r="AA199" s="77"/>
      <c r="AB199" s="84"/>
      <c r="AD199" s="63"/>
      <c r="AE199" s="63"/>
      <c r="AF199" s="135"/>
      <c r="AG199" s="75"/>
      <c r="AH199" s="75"/>
      <c r="AI199" s="75"/>
      <c r="AJ199" s="75"/>
      <c r="AK199" s="87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58"/>
    </row>
    <row r="200" spans="7:28" ht="12.75">
      <c r="G200"/>
      <c r="I200" s="5"/>
      <c r="M200" s="6"/>
      <c r="Q200" s="7"/>
      <c r="R200" s="7"/>
      <c r="U200" s="8"/>
      <c r="V200" s="8"/>
      <c r="Y200" s="10"/>
      <c r="Z200" s="60"/>
      <c r="AB200"/>
    </row>
    <row r="201" spans="3:28" ht="22.5" customHeight="1">
      <c r="C201" s="22" t="s">
        <v>168</v>
      </c>
      <c r="D201" s="22"/>
      <c r="G201"/>
      <c r="I201" s="5"/>
      <c r="M201" s="6"/>
      <c r="Q201" s="7"/>
      <c r="R201" s="7"/>
      <c r="U201" s="8"/>
      <c r="V201" s="8"/>
      <c r="Y201" s="10"/>
      <c r="Z201" s="60"/>
      <c r="AB201"/>
    </row>
    <row r="202" spans="3:28" ht="13.5" thickBot="1">
      <c r="C202" s="64"/>
      <c r="D202" s="64"/>
      <c r="E202" s="64"/>
      <c r="F202" s="65"/>
      <c r="G202"/>
      <c r="I202" s="66"/>
      <c r="J202" s="67"/>
      <c r="K202" s="66"/>
      <c r="L202" s="67"/>
      <c r="M202" s="68"/>
      <c r="N202" s="68"/>
      <c r="O202" s="68"/>
      <c r="P202" s="68"/>
      <c r="Q202" s="69"/>
      <c r="R202" s="69"/>
      <c r="S202" s="69"/>
      <c r="T202" s="69"/>
      <c r="U202" s="70"/>
      <c r="V202" s="70"/>
      <c r="W202" s="70"/>
      <c r="X202" s="71"/>
      <c r="Y202" s="72"/>
      <c r="Z202" s="73"/>
      <c r="AA202" s="72"/>
      <c r="AB202"/>
    </row>
    <row r="203" spans="1:49" s="37" customFormat="1" ht="42.75" thickBot="1">
      <c r="A203" s="23"/>
      <c r="B203" s="25" t="s">
        <v>1</v>
      </c>
      <c r="C203" s="25" t="s">
        <v>2</v>
      </c>
      <c r="D203" s="25" t="s">
        <v>3</v>
      </c>
      <c r="E203" s="25" t="s">
        <v>4</v>
      </c>
      <c r="F203" s="25" t="s">
        <v>5</v>
      </c>
      <c r="G203" s="26" t="s">
        <v>6</v>
      </c>
      <c r="H203" s="27" t="s">
        <v>7</v>
      </c>
      <c r="I203" s="114" t="s">
        <v>96</v>
      </c>
      <c r="J203" s="27" t="s">
        <v>8</v>
      </c>
      <c r="K203" s="114" t="s">
        <v>170</v>
      </c>
      <c r="L203" s="28" t="s">
        <v>7</v>
      </c>
      <c r="M203" s="29" t="s">
        <v>59</v>
      </c>
      <c r="N203" s="28" t="s">
        <v>8</v>
      </c>
      <c r="O203" s="29" t="s">
        <v>180</v>
      </c>
      <c r="P203" s="30" t="s">
        <v>7</v>
      </c>
      <c r="Q203" s="31" t="s">
        <v>302</v>
      </c>
      <c r="R203" s="30" t="s">
        <v>8</v>
      </c>
      <c r="S203" s="31" t="s">
        <v>303</v>
      </c>
      <c r="T203" s="32" t="s">
        <v>7</v>
      </c>
      <c r="U203" s="33" t="s">
        <v>304</v>
      </c>
      <c r="V203" s="32" t="s">
        <v>8</v>
      </c>
      <c r="W203" s="33" t="s">
        <v>305</v>
      </c>
      <c r="X203" s="34" t="s">
        <v>7</v>
      </c>
      <c r="Y203" s="35" t="s">
        <v>306</v>
      </c>
      <c r="Z203" s="34" t="s">
        <v>8</v>
      </c>
      <c r="AA203" s="35" t="s">
        <v>307</v>
      </c>
      <c r="AB203" s="36" t="s">
        <v>9</v>
      </c>
      <c r="AD203" s="38" t="s">
        <v>10</v>
      </c>
      <c r="AE203" s="39" t="s">
        <v>11</v>
      </c>
      <c r="AF203" s="40" t="s">
        <v>12</v>
      </c>
      <c r="AG203" s="41" t="s">
        <v>13</v>
      </c>
      <c r="AH203" s="42" t="s">
        <v>14</v>
      </c>
      <c r="AI203" s="42" t="s">
        <v>15</v>
      </c>
      <c r="AJ203" s="42" t="s">
        <v>16</v>
      </c>
      <c r="AK203" s="43" t="s">
        <v>17</v>
      </c>
      <c r="AL203" s="170" t="str">
        <f>I203</f>
        <v>Barcouço Día 1</v>
      </c>
      <c r="AM203" s="170" t="str">
        <f>K203</f>
        <v>Barcouço Día 2</v>
      </c>
      <c r="AN203" s="170" t="str">
        <f>M203</f>
        <v>La Almunia  Día 1</v>
      </c>
      <c r="AO203" s="170" t="str">
        <f>O203</f>
        <v>La Almunia  Día 2</v>
      </c>
      <c r="AP203" s="170" t="str">
        <f>Q203</f>
        <v>Tierz        Dia 1</v>
      </c>
      <c r="AQ203" s="170" t="str">
        <f>S203</f>
        <v>Tierz             Dia 2</v>
      </c>
      <c r="AR203" s="170" t="s">
        <v>37</v>
      </c>
      <c r="AS203" s="170" t="s">
        <v>38</v>
      </c>
      <c r="AT203" s="170" t="s">
        <v>306</v>
      </c>
      <c r="AU203" s="170" t="s">
        <v>307</v>
      </c>
      <c r="AV203" s="44" t="s">
        <v>18</v>
      </c>
      <c r="AW203" s="45" t="s">
        <v>488</v>
      </c>
    </row>
    <row r="204" spans="2:49" ht="15.75">
      <c r="B204" s="128"/>
      <c r="C204" s="142">
        <v>1</v>
      </c>
      <c r="D204" s="160"/>
      <c r="E204" s="160"/>
      <c r="F204" s="161"/>
      <c r="G204" s="123">
        <f>AV204</f>
        <v>0</v>
      </c>
      <c r="H204" s="119"/>
      <c r="I204" s="120"/>
      <c r="J204" s="122"/>
      <c r="K204" s="120"/>
      <c r="L204" s="119"/>
      <c r="M204" s="120"/>
      <c r="N204" s="119"/>
      <c r="O204" s="120"/>
      <c r="P204" s="119"/>
      <c r="Q204" s="120"/>
      <c r="R204" s="119"/>
      <c r="S204" s="120"/>
      <c r="T204" s="119"/>
      <c r="U204" s="120"/>
      <c r="V204" s="119"/>
      <c r="W204" s="120"/>
      <c r="X204" s="119"/>
      <c r="Y204" s="120"/>
      <c r="Z204" s="119"/>
      <c r="AA204" s="120"/>
      <c r="AB204" s="123">
        <f>I204+K204+M204+O204+Q204+S204+U204+W204+Y204+AA204</f>
        <v>0</v>
      </c>
      <c r="AD204" s="50" t="e">
        <f>LARGE($AL204:$AU204,1)</f>
        <v>#NUM!</v>
      </c>
      <c r="AE204" s="50" t="e">
        <f>SMALL($AL204:$AU204,1)</f>
        <v>#NUM!</v>
      </c>
      <c r="AF204" s="51">
        <f>COUNT(AL204:AU204)</f>
        <v>0</v>
      </c>
      <c r="AG204" s="52">
        <f>IF(COUNTBLANK($AL204:$AU204)&lt;4,SMALL($AL204:$AU204,1),0)</f>
        <v>0</v>
      </c>
      <c r="AH204" s="52">
        <f>IF(COUNTBLANK($AL204:$AU204)&lt;3,SMALL($AL204:$AU204,2),0)</f>
        <v>0</v>
      </c>
      <c r="AI204" s="52">
        <f>IF(COUNTBLANK($AL204:$AU204)&lt;2,SMALL($AL204:$AU204,3),0)</f>
        <v>0</v>
      </c>
      <c r="AJ204" s="52">
        <f>IF(COUNTBLANK($AL204:$AU204)&lt;1,SMALL($AL204:$AU204,4),0)</f>
        <v>0</v>
      </c>
      <c r="AK204" s="53">
        <f>SUM(AG204:AJ204)</f>
        <v>0</v>
      </c>
      <c r="AL204" s="52">
        <f>IF(I204&lt;&gt;"",I204,"")</f>
      </c>
      <c r="AM204" s="52">
        <f>IF(K204&lt;&gt;"",K204,"")</f>
      </c>
      <c r="AN204" s="52">
        <f>IF(M204&lt;&gt;"",M204,"")</f>
      </c>
      <c r="AO204" s="52">
        <f>IF(O204&lt;&gt;"",O204,"")</f>
      </c>
      <c r="AP204" s="52">
        <f>IF(Q204&lt;&gt;"",Q204,"")</f>
      </c>
      <c r="AQ204" s="52">
        <f>IF(S204&lt;&gt;"",S204,"")</f>
      </c>
      <c r="AR204" s="52">
        <f>IF(U204&lt;&gt;"",U204,"")</f>
      </c>
      <c r="AS204" s="52">
        <f>IF(W204&lt;&gt;"",W204,"")</f>
      </c>
      <c r="AT204" s="52">
        <f>IF(Y204&lt;&gt;"",Y204,"")</f>
      </c>
      <c r="AU204" s="52">
        <f>IF(AA204&lt;&gt;"",AA204,"")</f>
      </c>
      <c r="AV204" s="54">
        <f>((SUM(AL204:AU204)-AK204))</f>
        <v>0</v>
      </c>
      <c r="AW204" s="58"/>
    </row>
    <row r="205" spans="2:49" ht="15.75">
      <c r="B205" s="128"/>
      <c r="C205" s="142">
        <v>2</v>
      </c>
      <c r="D205" s="160"/>
      <c r="E205" s="160"/>
      <c r="F205" s="161"/>
      <c r="G205" s="123">
        <f>AV205</f>
        <v>0</v>
      </c>
      <c r="H205" s="119"/>
      <c r="I205" s="120"/>
      <c r="J205" s="119"/>
      <c r="K205" s="120"/>
      <c r="L205" s="119"/>
      <c r="M205" s="120"/>
      <c r="N205" s="121"/>
      <c r="O205" s="120"/>
      <c r="P205" s="119"/>
      <c r="Q205" s="120"/>
      <c r="R205" s="119"/>
      <c r="S205" s="120"/>
      <c r="T205" s="119"/>
      <c r="U205" s="120"/>
      <c r="V205" s="119"/>
      <c r="W205" s="120"/>
      <c r="X205" s="119"/>
      <c r="Y205" s="120"/>
      <c r="Z205" s="127"/>
      <c r="AA205" s="120"/>
      <c r="AB205" s="123">
        <f>I205+K205+M205+O205+Q205+S205+U205+W205+Y205+AA205</f>
        <v>0</v>
      </c>
      <c r="AD205" s="50" t="e">
        <f>LARGE($AL205:$AU205,1)</f>
        <v>#NUM!</v>
      </c>
      <c r="AE205" s="50" t="e">
        <f>SMALL($AL205:$AU205,1)</f>
        <v>#NUM!</v>
      </c>
      <c r="AF205" s="51">
        <f>COUNT(AL205:AU205)</f>
        <v>0</v>
      </c>
      <c r="AG205" s="52">
        <f>IF(COUNTBLANK($AL205:$AU205)&lt;4,SMALL($AL205:$AU205,1),0)</f>
        <v>0</v>
      </c>
      <c r="AH205" s="52">
        <f>IF(COUNTBLANK($AL205:$AU205)&lt;3,SMALL($AL205:$AU205,2),0)</f>
        <v>0</v>
      </c>
      <c r="AI205" s="52">
        <f>IF(COUNTBLANK($AL205:$AU205)&lt;2,SMALL($AL205:$AU205,3),0)</f>
        <v>0</v>
      </c>
      <c r="AJ205" s="52">
        <f>IF(COUNTBLANK($AL205:$AU205)&lt;1,SMALL($AL205:$AU205,4),0)</f>
        <v>0</v>
      </c>
      <c r="AK205" s="53">
        <f>SUM(AG205:AJ205)</f>
        <v>0</v>
      </c>
      <c r="AL205" s="52">
        <f>IF(I205&lt;&gt;"",I205,"")</f>
      </c>
      <c r="AM205" s="52">
        <f>IF(K205&lt;&gt;"",K205,"")</f>
      </c>
      <c r="AN205" s="52">
        <f>IF(M205&lt;&gt;"",M205,"")</f>
      </c>
      <c r="AO205" s="52">
        <f>IF(O205&lt;&gt;"",O205,"")</f>
      </c>
      <c r="AP205" s="52">
        <f>IF(Q205&lt;&gt;"",Q205,"")</f>
      </c>
      <c r="AQ205" s="52">
        <f>IF(S205&lt;&gt;"",S205,"")</f>
      </c>
      <c r="AR205" s="52">
        <f>IF(U205&lt;&gt;"",U205,"")</f>
      </c>
      <c r="AS205" s="52">
        <f>IF(W205&lt;&gt;"",W205,"")</f>
      </c>
      <c r="AT205" s="52">
        <f>IF(Y205&lt;&gt;"",Y205,"")</f>
      </c>
      <c r="AU205" s="52">
        <f>IF(AA205&lt;&gt;"",AA205,"")</f>
      </c>
      <c r="AV205" s="54">
        <f>((SUM(AL205:AU205)-AK205))</f>
        <v>0</v>
      </c>
      <c r="AW205" s="58"/>
    </row>
    <row r="206" spans="3:28" ht="12.75">
      <c r="C206" s="64"/>
      <c r="D206" s="64"/>
      <c r="E206" s="64"/>
      <c r="F206" s="65"/>
      <c r="G206"/>
      <c r="I206" s="66"/>
      <c r="J206" s="67"/>
      <c r="K206" s="66"/>
      <c r="L206" s="68"/>
      <c r="M206" s="69"/>
      <c r="N206" s="69"/>
      <c r="O206" s="70"/>
      <c r="P206" s="70"/>
      <c r="Q206" s="72"/>
      <c r="R206" s="72"/>
      <c r="S206" s="72"/>
      <c r="T206" s="72"/>
      <c r="U206" s="88"/>
      <c r="V206" s="88"/>
      <c r="W206" s="88"/>
      <c r="X206" s="89"/>
      <c r="Y206"/>
      <c r="Z206" s="90"/>
      <c r="AA206"/>
      <c r="AB206"/>
    </row>
    <row r="207" spans="1:246" s="94" customFormat="1" ht="22.5" customHeight="1">
      <c r="A207" s="91"/>
      <c r="B207" s="92"/>
      <c r="C207" s="159" t="s">
        <v>33</v>
      </c>
      <c r="D207" s="93" t="s">
        <v>171</v>
      </c>
      <c r="F207" s="95"/>
      <c r="G207" s="93"/>
      <c r="H207" s="93"/>
      <c r="J207" s="96"/>
      <c r="M207" s="69"/>
      <c r="N207" s="70"/>
      <c r="O207" s="70"/>
      <c r="P207" s="70"/>
      <c r="Q207" s="70"/>
      <c r="V207" s="88"/>
      <c r="W207" s="89"/>
      <c r="X207" s="88"/>
      <c r="Y207" s="89"/>
      <c r="AE207" s="98"/>
      <c r="AF207" s="99"/>
      <c r="AG207" s="99"/>
      <c r="AH207" s="99"/>
      <c r="AI207" s="100"/>
      <c r="AJ207" s="101"/>
      <c r="AU207" s="102"/>
      <c r="IL207"/>
    </row>
    <row r="208" spans="1:246" s="94" customFormat="1" ht="12.75">
      <c r="A208" s="91"/>
      <c r="B208" s="92"/>
      <c r="D208" s="93"/>
      <c r="F208" s="95"/>
      <c r="G208" s="93"/>
      <c r="H208" s="93"/>
      <c r="I208" s="93"/>
      <c r="K208" s="97"/>
      <c r="N208" s="69"/>
      <c r="O208" s="70"/>
      <c r="P208" s="70"/>
      <c r="Q208" s="70"/>
      <c r="R208" s="70"/>
      <c r="W208" s="89"/>
      <c r="X208" s="89"/>
      <c r="Y208" s="89"/>
      <c r="Z208" s="89"/>
      <c r="AE208" s="98"/>
      <c r="AF208" s="99"/>
      <c r="AG208" s="99"/>
      <c r="AH208" s="99"/>
      <c r="AI208" s="99"/>
      <c r="AJ208" s="104"/>
      <c r="AV208" s="102"/>
      <c r="IL208"/>
    </row>
    <row r="209" spans="1:246" s="94" customFormat="1" ht="22.5" customHeight="1">
      <c r="A209" s="91"/>
      <c r="B209" s="92"/>
      <c r="C209" s="105" t="s">
        <v>41</v>
      </c>
      <c r="D209" s="93" t="s">
        <v>173</v>
      </c>
      <c r="F209" s="95"/>
      <c r="G209" s="93"/>
      <c r="H209" s="93"/>
      <c r="J209" s="96"/>
      <c r="M209" s="69"/>
      <c r="N209" s="70"/>
      <c r="O209" s="70"/>
      <c r="P209" s="70"/>
      <c r="Q209" s="70"/>
      <c r="V209" s="88"/>
      <c r="W209" s="89"/>
      <c r="X209" s="88"/>
      <c r="Y209" s="89"/>
      <c r="AE209" s="98"/>
      <c r="AF209" s="99"/>
      <c r="AG209" s="99"/>
      <c r="AH209" s="99"/>
      <c r="AI209" s="100"/>
      <c r="AJ209" s="101"/>
      <c r="AU209" s="102"/>
      <c r="IL209"/>
    </row>
    <row r="210" spans="1:246" s="94" customFormat="1" ht="12.75">
      <c r="A210" s="91"/>
      <c r="B210" s="92"/>
      <c r="D210" s="93"/>
      <c r="F210" s="95"/>
      <c r="G210" s="93"/>
      <c r="H210" s="93"/>
      <c r="I210" s="93"/>
      <c r="K210" s="97"/>
      <c r="N210" s="69"/>
      <c r="O210" s="70"/>
      <c r="P210" s="70"/>
      <c r="Q210" s="70"/>
      <c r="R210" s="70"/>
      <c r="W210" s="89"/>
      <c r="X210" s="89"/>
      <c r="Y210" s="89"/>
      <c r="Z210" s="89"/>
      <c r="AE210" s="98"/>
      <c r="AF210" s="99"/>
      <c r="AG210" s="99"/>
      <c r="AH210" s="99"/>
      <c r="AI210" s="99"/>
      <c r="AJ210" s="104"/>
      <c r="AV210" s="102"/>
      <c r="IL210"/>
    </row>
    <row r="211" spans="1:246" s="94" customFormat="1" ht="22.5" customHeight="1">
      <c r="A211" s="91"/>
      <c r="B211" s="92"/>
      <c r="C211" s="106" t="s">
        <v>43</v>
      </c>
      <c r="D211" s="93" t="s">
        <v>285</v>
      </c>
      <c r="F211" s="95"/>
      <c r="G211" s="107"/>
      <c r="H211" s="107"/>
      <c r="I211" s="93"/>
      <c r="K211" s="108"/>
      <c r="N211" s="109"/>
      <c r="O211" s="70"/>
      <c r="P211" s="70"/>
      <c r="Q211" s="70"/>
      <c r="R211" s="70"/>
      <c r="W211" s="89"/>
      <c r="X211" s="89"/>
      <c r="Y211" s="89"/>
      <c r="Z211" s="89"/>
      <c r="AE211" s="98"/>
      <c r="AF211" s="99"/>
      <c r="AG211" s="99"/>
      <c r="AH211" s="99"/>
      <c r="AI211" s="99"/>
      <c r="AJ211" s="104"/>
      <c r="AV211" s="102"/>
      <c r="IL211"/>
    </row>
    <row r="212" spans="1:246" s="94" customFormat="1" ht="12.75">
      <c r="A212" s="91"/>
      <c r="B212" s="92"/>
      <c r="C212" s="93"/>
      <c r="E212" s="93"/>
      <c r="F212" s="95"/>
      <c r="G212" s="93"/>
      <c r="H212" s="93"/>
      <c r="I212" s="110"/>
      <c r="J212" s="110"/>
      <c r="K212" s="97"/>
      <c r="L212" s="68"/>
      <c r="M212" s="69"/>
      <c r="N212" s="69"/>
      <c r="O212" s="70"/>
      <c r="P212" s="70"/>
      <c r="Q212" s="70"/>
      <c r="R212" s="70"/>
      <c r="W212" s="89"/>
      <c r="X212" s="89"/>
      <c r="Y212" s="89"/>
      <c r="Z212" s="89"/>
      <c r="AE212" s="98"/>
      <c r="AF212" s="99"/>
      <c r="AG212" s="99"/>
      <c r="AH212" s="99"/>
      <c r="AI212" s="99"/>
      <c r="AJ212" s="104"/>
      <c r="AV212" s="102"/>
      <c r="IL212"/>
    </row>
    <row r="213" spans="1:246" s="94" customFormat="1" ht="20.25" customHeight="1">
      <c r="A213" s="91"/>
      <c r="B213" s="92"/>
      <c r="C213" s="112" t="s">
        <v>42</v>
      </c>
      <c r="D213" s="93" t="s">
        <v>308</v>
      </c>
      <c r="E213" s="93"/>
      <c r="F213" s="95"/>
      <c r="G213" s="93"/>
      <c r="H213" s="93"/>
      <c r="I213" s="110"/>
      <c r="J213" s="110"/>
      <c r="K213" s="97"/>
      <c r="L213" s="68"/>
      <c r="M213" s="69"/>
      <c r="N213" s="69"/>
      <c r="O213" s="70"/>
      <c r="P213" s="70"/>
      <c r="Q213" s="70"/>
      <c r="R213" s="70"/>
      <c r="W213" s="89"/>
      <c r="X213" s="89"/>
      <c r="Y213" s="89"/>
      <c r="Z213" s="89"/>
      <c r="AE213" s="98"/>
      <c r="AF213" s="99"/>
      <c r="AG213" s="99"/>
      <c r="AH213" s="99"/>
      <c r="AI213" s="99"/>
      <c r="AJ213" s="104"/>
      <c r="AV213" s="102"/>
      <c r="IL213"/>
    </row>
    <row r="214" spans="1:246" s="94" customFormat="1" ht="12.75">
      <c r="A214" s="91"/>
      <c r="B214" s="92"/>
      <c r="C214" s="103"/>
      <c r="D214" s="93"/>
      <c r="E214" s="93"/>
      <c r="F214" s="95"/>
      <c r="G214" s="93"/>
      <c r="H214" s="93"/>
      <c r="I214" s="110"/>
      <c r="J214" s="110"/>
      <c r="K214" s="97"/>
      <c r="L214" s="68"/>
      <c r="M214" s="69"/>
      <c r="N214" s="69"/>
      <c r="O214" s="70"/>
      <c r="P214" s="70"/>
      <c r="Q214" s="70"/>
      <c r="R214" s="70"/>
      <c r="W214" s="89"/>
      <c r="X214" s="89"/>
      <c r="Y214" s="89"/>
      <c r="Z214" s="89"/>
      <c r="AE214" s="98"/>
      <c r="AF214" s="99"/>
      <c r="AG214" s="99"/>
      <c r="AH214" s="99"/>
      <c r="AI214" s="99"/>
      <c r="AJ214" s="104"/>
      <c r="AV214" s="102"/>
      <c r="IL214"/>
    </row>
    <row r="215" spans="1:246" s="94" customFormat="1" ht="22.5" customHeight="1">
      <c r="A215" s="91"/>
      <c r="B215" s="92"/>
      <c r="C215" s="113" t="s">
        <v>301</v>
      </c>
      <c r="D215" s="93" t="s">
        <v>309</v>
      </c>
      <c r="E215" s="93"/>
      <c r="F215" s="95"/>
      <c r="G215" s="93"/>
      <c r="H215" s="93"/>
      <c r="I215" s="110"/>
      <c r="J215" s="110"/>
      <c r="K215" s="97"/>
      <c r="L215" s="68"/>
      <c r="M215" s="69"/>
      <c r="N215" s="69"/>
      <c r="O215" s="70"/>
      <c r="P215" s="70"/>
      <c r="Q215" s="70"/>
      <c r="R215" s="70"/>
      <c r="W215" s="89"/>
      <c r="X215" s="89"/>
      <c r="Y215" s="89"/>
      <c r="Z215" s="89"/>
      <c r="AE215" s="98"/>
      <c r="AF215" s="99"/>
      <c r="AG215" s="99"/>
      <c r="AH215" s="99"/>
      <c r="AI215" s="99"/>
      <c r="AJ215" s="104"/>
      <c r="AV215" s="102"/>
      <c r="IL215"/>
    </row>
    <row r="216" spans="1:49" s="94" customFormat="1" ht="11.25">
      <c r="A216" s="91"/>
      <c r="B216" s="92"/>
      <c r="C216" s="93"/>
      <c r="D216" s="93"/>
      <c r="F216" s="93"/>
      <c r="G216" s="95"/>
      <c r="H216" s="93"/>
      <c r="I216" s="103"/>
      <c r="J216" s="110"/>
      <c r="K216" s="111"/>
      <c r="L216" s="97"/>
      <c r="M216" s="68"/>
      <c r="N216" s="69"/>
      <c r="O216" s="70"/>
      <c r="P216" s="70"/>
      <c r="Q216" s="70"/>
      <c r="R216" s="70"/>
      <c r="W216" s="88"/>
      <c r="X216" s="89"/>
      <c r="Y216" s="88"/>
      <c r="Z216" s="89"/>
      <c r="AF216" s="98"/>
      <c r="AG216" s="99"/>
      <c r="AH216" s="99"/>
      <c r="AI216" s="99"/>
      <c r="AJ216" s="99"/>
      <c r="AK216" s="104"/>
      <c r="AW216" s="102"/>
    </row>
    <row r="217" spans="1:49" s="94" customFormat="1" ht="11.25" customHeight="1">
      <c r="A217" s="91"/>
      <c r="B217" s="92"/>
      <c r="G217" s="95"/>
      <c r="H217" s="93"/>
      <c r="I217" s="103"/>
      <c r="J217" s="110"/>
      <c r="K217" s="111"/>
      <c r="L217" s="97"/>
      <c r="M217" s="68"/>
      <c r="N217" s="69"/>
      <c r="O217" s="70"/>
      <c r="P217" s="70"/>
      <c r="Q217" s="70"/>
      <c r="R217" s="70"/>
      <c r="W217" s="88"/>
      <c r="X217" s="89"/>
      <c r="Y217" s="88"/>
      <c r="Z217" s="89"/>
      <c r="AF217" s="98"/>
      <c r="AG217" s="99"/>
      <c r="AH217" s="99"/>
      <c r="AI217" s="99"/>
      <c r="AJ217" s="99"/>
      <c r="AK217" s="104"/>
      <c r="AW217" s="102"/>
    </row>
    <row r="218" spans="1:49" s="94" customFormat="1" ht="11.25">
      <c r="A218" s="91"/>
      <c r="B218" s="92"/>
      <c r="C218" s="94" t="s">
        <v>34</v>
      </c>
      <c r="G218" s="95"/>
      <c r="H218" s="93"/>
      <c r="I218" s="103"/>
      <c r="J218" s="110"/>
      <c r="K218" s="111"/>
      <c r="L218" s="97"/>
      <c r="M218" s="68"/>
      <c r="N218" s="69"/>
      <c r="O218" s="70"/>
      <c r="P218" s="70"/>
      <c r="Q218" s="70"/>
      <c r="R218" s="70"/>
      <c r="W218" s="88"/>
      <c r="X218" s="89"/>
      <c r="Y218" s="88"/>
      <c r="Z218" s="89"/>
      <c r="AF218" s="98"/>
      <c r="AG218" s="99"/>
      <c r="AH218" s="99"/>
      <c r="AI218" s="99"/>
      <c r="AJ218" s="99"/>
      <c r="AK218" s="104"/>
      <c r="AW218" s="102"/>
    </row>
    <row r="219" spans="1:49" s="94" customFormat="1" ht="11.25">
      <c r="A219" s="91"/>
      <c r="B219" s="92"/>
      <c r="C219" s="94" t="s">
        <v>35</v>
      </c>
      <c r="G219" s="95"/>
      <c r="H219" s="93"/>
      <c r="I219" s="103"/>
      <c r="J219" s="110"/>
      <c r="K219" s="111"/>
      <c r="L219" s="97"/>
      <c r="M219" s="68"/>
      <c r="N219" s="69"/>
      <c r="O219" s="70"/>
      <c r="P219" s="70"/>
      <c r="Q219" s="70"/>
      <c r="R219" s="70"/>
      <c r="W219" s="88"/>
      <c r="X219" s="89"/>
      <c r="Y219" s="88"/>
      <c r="Z219" s="89"/>
      <c r="AF219" s="98"/>
      <c r="AG219" s="99"/>
      <c r="AH219" s="99"/>
      <c r="AI219" s="99"/>
      <c r="AJ219" s="99"/>
      <c r="AK219" s="104"/>
      <c r="AW219" s="102"/>
    </row>
    <row r="220" spans="3:28" ht="12.75">
      <c r="C220" s="94"/>
      <c r="D220" s="64"/>
      <c r="E220" s="64"/>
      <c r="F220" s="64"/>
      <c r="G220" s="65"/>
      <c r="J220" s="67"/>
      <c r="K220" s="66"/>
      <c r="L220" s="67"/>
      <c r="M220" s="67"/>
      <c r="N220" s="68"/>
      <c r="O220" s="68"/>
      <c r="P220" s="68"/>
      <c r="Q220" s="68"/>
      <c r="R220" s="68"/>
      <c r="S220" s="69"/>
      <c r="T220" s="69"/>
      <c r="U220" s="69"/>
      <c r="V220" s="69"/>
      <c r="W220" s="70"/>
      <c r="X220" s="71"/>
      <c r="Y220" s="70"/>
      <c r="Z220" s="71"/>
      <c r="AA220" s="72"/>
      <c r="AB220" s="88"/>
    </row>
    <row r="221" spans="3:28" ht="12.75">
      <c r="C221" s="64"/>
      <c r="D221" s="64"/>
      <c r="E221" s="64"/>
      <c r="F221" s="64"/>
      <c r="G221" s="65"/>
      <c r="J221" s="67"/>
      <c r="K221" s="66"/>
      <c r="L221" s="67"/>
      <c r="M221" s="67"/>
      <c r="N221" s="68"/>
      <c r="O221" s="68"/>
      <c r="P221" s="68"/>
      <c r="Q221" s="68"/>
      <c r="R221" s="68"/>
      <c r="S221" s="69"/>
      <c r="T221" s="69"/>
      <c r="U221" s="69"/>
      <c r="V221" s="69"/>
      <c r="W221" s="70"/>
      <c r="X221" s="71"/>
      <c r="Y221" s="70"/>
      <c r="Z221" s="71"/>
      <c r="AA221" s="72"/>
      <c r="AB221" s="88"/>
    </row>
    <row r="222" spans="3:28" ht="12.75">
      <c r="C222" s="64"/>
      <c r="D222" s="64"/>
      <c r="E222" s="64"/>
      <c r="F222" s="64"/>
      <c r="G222" s="65"/>
      <c r="J222" s="67"/>
      <c r="K222" s="66"/>
      <c r="L222" s="67"/>
      <c r="M222" s="67"/>
      <c r="N222" s="68"/>
      <c r="O222" s="68"/>
      <c r="P222" s="68"/>
      <c r="Q222" s="68"/>
      <c r="R222" s="68"/>
      <c r="S222" s="69"/>
      <c r="T222" s="69"/>
      <c r="U222" s="69"/>
      <c r="V222" s="69"/>
      <c r="W222" s="70"/>
      <c r="X222" s="71"/>
      <c r="Y222" s="70"/>
      <c r="Z222" s="71"/>
      <c r="AA222" s="72"/>
      <c r="AB222" s="88"/>
    </row>
    <row r="223" spans="3:28" ht="12.75">
      <c r="C223" s="64"/>
      <c r="D223" s="64"/>
      <c r="E223" s="64"/>
      <c r="F223" s="64"/>
      <c r="G223" s="65"/>
      <c r="J223" s="67"/>
      <c r="K223" s="66"/>
      <c r="L223" s="67"/>
      <c r="M223" s="67"/>
      <c r="N223" s="68"/>
      <c r="O223" s="68"/>
      <c r="P223" s="68"/>
      <c r="Q223" s="68"/>
      <c r="R223" s="68"/>
      <c r="S223" s="69"/>
      <c r="T223" s="69"/>
      <c r="U223" s="69"/>
      <c r="V223" s="69"/>
      <c r="W223" s="70"/>
      <c r="X223" s="71"/>
      <c r="Y223" s="70"/>
      <c r="Z223" s="71"/>
      <c r="AA223" s="72"/>
      <c r="AB223" s="88"/>
    </row>
    <row r="224" spans="3:28" ht="12.75">
      <c r="C224" s="64"/>
      <c r="D224" s="64"/>
      <c r="E224" s="64"/>
      <c r="F224" s="64"/>
      <c r="G224" s="65"/>
      <c r="J224" s="67"/>
      <c r="K224" s="66"/>
      <c r="L224" s="67"/>
      <c r="M224" s="67"/>
      <c r="N224" s="68"/>
      <c r="O224" s="68"/>
      <c r="P224" s="68"/>
      <c r="Q224" s="68"/>
      <c r="R224" s="68"/>
      <c r="S224" s="69"/>
      <c r="T224" s="69"/>
      <c r="U224" s="69"/>
      <c r="V224" s="69"/>
      <c r="W224" s="70"/>
      <c r="X224" s="71"/>
      <c r="Y224" s="70"/>
      <c r="Z224" s="71"/>
      <c r="AA224" s="72"/>
      <c r="AB224" s="88"/>
    </row>
  </sheetData>
  <sheetProtection/>
  <printOptions horizontalCentered="1" verticalCentered="1"/>
  <pageMargins left="0.2362204724409449" right="0.2755905511811024" top="0.57" bottom="0.15748031496062992" header="0.58" footer="0"/>
  <pageSetup fitToHeight="3" fitToWidth="1" horizontalDpi="600" verticalDpi="600" orientation="landscape" paperSize="9" scale="43" r:id="rId2"/>
  <headerFooter alignWithMargins="0">
    <oddFooter>&amp;L&amp;8Actualizado: &amp;D&amp;C&amp;8&amp;P&amp;R&amp;8Reclamaciones: secretaria@fedo.org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85" zoomScaleNormal="85" zoomScalePageLayoutView="0" workbookViewId="0" topLeftCell="A4">
      <selection activeCell="J23" sqref="J23"/>
    </sheetView>
  </sheetViews>
  <sheetFormatPr defaultColWidth="11.7109375" defaultRowHeight="12.75"/>
  <cols>
    <col min="1" max="1" width="26.8515625" style="146" customWidth="1"/>
    <col min="2" max="2" width="18.8515625" style="146" bestFit="1" customWidth="1"/>
    <col min="3" max="3" width="22.8515625" style="146" bestFit="1" customWidth="1"/>
    <col min="4" max="4" width="9.421875" style="147" bestFit="1" customWidth="1"/>
    <col min="5" max="5" width="2.00390625" style="146" bestFit="1" customWidth="1"/>
    <col min="6" max="6" width="8.7109375" style="146" bestFit="1" customWidth="1"/>
    <col min="7" max="7" width="8.7109375" style="146" customWidth="1"/>
    <col min="8" max="16384" width="11.7109375" style="146" customWidth="1"/>
  </cols>
  <sheetData>
    <row r="1" spans="1:17" ht="20.25">
      <c r="A1" s="20" t="s">
        <v>172</v>
      </c>
      <c r="B1" s="144"/>
      <c r="F1" s="145"/>
      <c r="G1" s="145"/>
      <c r="H1" s="149"/>
      <c r="I1" s="150"/>
      <c r="J1" s="151"/>
      <c r="K1" s="152"/>
      <c r="L1" s="153"/>
      <c r="M1" s="154"/>
      <c r="N1" s="154"/>
      <c r="O1" s="155"/>
      <c r="P1" s="155"/>
      <c r="Q1" s="156"/>
    </row>
    <row r="3" ht="12.75">
      <c r="A3" s="149" t="s">
        <v>367</v>
      </c>
    </row>
    <row r="4" ht="12.75">
      <c r="A4" s="149"/>
    </row>
    <row r="5" spans="1:9" ht="12.75">
      <c r="A5" s="3" t="s">
        <v>334</v>
      </c>
      <c r="B5" s="3" t="s">
        <v>335</v>
      </c>
      <c r="C5" s="3" t="s">
        <v>336</v>
      </c>
      <c r="D5" s="3" t="s">
        <v>337</v>
      </c>
      <c r="E5"/>
      <c r="F5" s="117"/>
      <c r="G5" s="117"/>
      <c r="I5" s="157"/>
    </row>
    <row r="6" spans="1:9" ht="12.75">
      <c r="A6" s="146" t="s">
        <v>93</v>
      </c>
      <c r="B6" s="146" t="s">
        <v>94</v>
      </c>
      <c r="C6" s="146" t="s">
        <v>44</v>
      </c>
      <c r="D6" s="147" t="s">
        <v>338</v>
      </c>
      <c r="E6" s="146">
        <v>0</v>
      </c>
      <c r="F6" s="117">
        <v>0.04646990740740741</v>
      </c>
      <c r="G6" s="13">
        <v>95.91531755915318</v>
      </c>
      <c r="H6" s="82" t="s">
        <v>95</v>
      </c>
      <c r="I6" s="157">
        <v>201.21</v>
      </c>
    </row>
    <row r="7" spans="1:9" ht="12.75">
      <c r="A7" t="s">
        <v>93</v>
      </c>
      <c r="B7" t="s">
        <v>203</v>
      </c>
      <c r="C7" t="s">
        <v>44</v>
      </c>
      <c r="D7" t="s">
        <v>338</v>
      </c>
      <c r="E7">
        <v>0</v>
      </c>
      <c r="F7" s="117">
        <v>0.049895833333333334</v>
      </c>
      <c r="G7" s="171">
        <v>89.32962189747158</v>
      </c>
      <c r="H7" s="82"/>
      <c r="I7" s="157"/>
    </row>
    <row r="8" spans="1:9" ht="12.75">
      <c r="A8" s="146" t="s">
        <v>343</v>
      </c>
      <c r="B8" s="146" t="s">
        <v>344</v>
      </c>
      <c r="C8" s="146" t="s">
        <v>44</v>
      </c>
      <c r="D8" s="147" t="s">
        <v>342</v>
      </c>
      <c r="E8" s="146">
        <v>0</v>
      </c>
      <c r="F8" s="117">
        <v>0.05071759259259259</v>
      </c>
      <c r="G8" s="13">
        <v>95.29895025102692</v>
      </c>
      <c r="H8" s="82"/>
      <c r="I8" s="157"/>
    </row>
    <row r="9" spans="1:9" ht="12.75">
      <c r="A9" s="146" t="s">
        <v>153</v>
      </c>
      <c r="B9" s="146" t="s">
        <v>154</v>
      </c>
      <c r="C9" s="146" t="s">
        <v>44</v>
      </c>
      <c r="D9" s="147" t="s">
        <v>366</v>
      </c>
      <c r="E9" s="146">
        <v>3</v>
      </c>
      <c r="F9" s="117">
        <v>0.0671875</v>
      </c>
      <c r="G9" s="13">
        <v>10</v>
      </c>
      <c r="I9" s="157"/>
    </row>
    <row r="10" spans="1:9" ht="12.75">
      <c r="A10" s="146" t="s">
        <v>265</v>
      </c>
      <c r="B10" s="146" t="s">
        <v>99</v>
      </c>
      <c r="C10" s="146" t="s">
        <v>266</v>
      </c>
      <c r="D10" s="147" t="s">
        <v>358</v>
      </c>
      <c r="E10" s="146">
        <v>0</v>
      </c>
      <c r="F10" s="117">
        <v>0.058807870370370365</v>
      </c>
      <c r="G10" s="13">
        <v>72.68254280653416</v>
      </c>
      <c r="H10" s="82" t="s">
        <v>313</v>
      </c>
      <c r="I10" s="157">
        <v>72.68</v>
      </c>
    </row>
    <row r="11" spans="1:9" ht="12.75">
      <c r="A11" t="s">
        <v>287</v>
      </c>
      <c r="B11" t="s">
        <v>288</v>
      </c>
      <c r="C11" t="s">
        <v>352</v>
      </c>
      <c r="D11" t="s">
        <v>351</v>
      </c>
      <c r="E11">
        <v>3</v>
      </c>
      <c r="F11" s="117">
        <v>0.048749999999999995</v>
      </c>
      <c r="G11" s="13">
        <v>10</v>
      </c>
      <c r="H11" s="82" t="s">
        <v>314</v>
      </c>
      <c r="I11" s="157">
        <v>93.24</v>
      </c>
    </row>
    <row r="12" spans="1:9" ht="12.75">
      <c r="A12" t="s">
        <v>368</v>
      </c>
      <c r="B12" t="s">
        <v>369</v>
      </c>
      <c r="C12" t="s">
        <v>352</v>
      </c>
      <c r="D12" t="s">
        <v>342</v>
      </c>
      <c r="E12">
        <v>0</v>
      </c>
      <c r="F12" s="117">
        <v>0.05806712962962963</v>
      </c>
      <c r="G12" s="13">
        <v>83.23699421965318</v>
      </c>
      <c r="H12" s="82"/>
      <c r="I12" s="157"/>
    </row>
    <row r="13" spans="1:9" ht="12.75">
      <c r="A13" t="s">
        <v>72</v>
      </c>
      <c r="B13" t="s">
        <v>73</v>
      </c>
      <c r="C13" t="s">
        <v>198</v>
      </c>
      <c r="D13" t="s">
        <v>342</v>
      </c>
      <c r="E13">
        <v>0</v>
      </c>
      <c r="F13" s="117">
        <v>0.05438657407407407</v>
      </c>
      <c r="G13" s="13">
        <v>88.86997233453926</v>
      </c>
      <c r="H13" s="82" t="s">
        <v>74</v>
      </c>
      <c r="I13" s="157">
        <v>88.87</v>
      </c>
    </row>
    <row r="14" spans="1:9" ht="12.75">
      <c r="A14" t="s">
        <v>237</v>
      </c>
      <c r="B14" t="s">
        <v>238</v>
      </c>
      <c r="C14" t="s">
        <v>26</v>
      </c>
      <c r="D14" t="s">
        <v>351</v>
      </c>
      <c r="E14">
        <v>0</v>
      </c>
      <c r="F14" s="117">
        <v>0.06489583333333333</v>
      </c>
      <c r="G14" s="13">
        <v>72.96236846798645</v>
      </c>
      <c r="H14" s="82" t="s">
        <v>316</v>
      </c>
      <c r="I14" s="157">
        <v>164.91</v>
      </c>
    </row>
    <row r="15" spans="1:9" ht="12.75">
      <c r="A15" s="146" t="s">
        <v>357</v>
      </c>
      <c r="B15" s="146" t="s">
        <v>253</v>
      </c>
      <c r="C15" s="146" t="s">
        <v>26</v>
      </c>
      <c r="D15" s="147" t="s">
        <v>356</v>
      </c>
      <c r="E15" s="146">
        <v>0</v>
      </c>
      <c r="F15" s="117">
        <v>0.05168981481481482</v>
      </c>
      <c r="G15" s="13">
        <v>81.95253022839228</v>
      </c>
      <c r="H15" s="82"/>
      <c r="I15" s="157"/>
    </row>
    <row r="16" spans="1:9" ht="12.75">
      <c r="A16" s="146" t="s">
        <v>270</v>
      </c>
      <c r="B16" s="146" t="s">
        <v>271</v>
      </c>
      <c r="C16" s="146" t="s">
        <v>26</v>
      </c>
      <c r="D16" s="147" t="s">
        <v>358</v>
      </c>
      <c r="E16" s="146">
        <v>0</v>
      </c>
      <c r="F16" s="117">
        <v>0.0583912037037037</v>
      </c>
      <c r="G16" s="13">
        <v>73.201189296333</v>
      </c>
      <c r="I16" s="157"/>
    </row>
    <row r="17" spans="1:9" ht="12.75">
      <c r="A17" t="s">
        <v>104</v>
      </c>
      <c r="B17" t="s">
        <v>105</v>
      </c>
      <c r="C17" t="s">
        <v>182</v>
      </c>
      <c r="D17" t="s">
        <v>340</v>
      </c>
      <c r="E17">
        <v>0</v>
      </c>
      <c r="F17" s="117">
        <v>0.0362037037037037</v>
      </c>
      <c r="G17" s="147">
        <v>100</v>
      </c>
      <c r="H17" s="82" t="s">
        <v>317</v>
      </c>
      <c r="I17" s="157">
        <v>298.96</v>
      </c>
    </row>
    <row r="18" spans="1:9" ht="12.75">
      <c r="A18" t="s">
        <v>101</v>
      </c>
      <c r="B18" t="s">
        <v>102</v>
      </c>
      <c r="C18" t="s">
        <v>182</v>
      </c>
      <c r="D18" t="s">
        <v>338</v>
      </c>
      <c r="E18">
        <v>0</v>
      </c>
      <c r="F18" s="117">
        <v>0.04457175925925926</v>
      </c>
      <c r="G18" s="13">
        <v>100</v>
      </c>
      <c r="H18" s="82"/>
      <c r="I18" s="157"/>
    </row>
    <row r="19" spans="1:9" ht="12.75">
      <c r="A19" t="s">
        <v>221</v>
      </c>
      <c r="B19" t="s">
        <v>70</v>
      </c>
      <c r="C19" t="s">
        <v>182</v>
      </c>
      <c r="D19" t="s">
        <v>342</v>
      </c>
      <c r="E19">
        <v>0</v>
      </c>
      <c r="F19" s="117">
        <v>0.054328703703703705</v>
      </c>
      <c r="G19" s="13">
        <v>88.96463570515552</v>
      </c>
      <c r="H19" s="82"/>
      <c r="I19" s="82"/>
    </row>
    <row r="20" spans="1:9" ht="12.75">
      <c r="A20" s="146" t="s">
        <v>370</v>
      </c>
      <c r="B20" s="146" t="s">
        <v>129</v>
      </c>
      <c r="C20" s="146" t="s">
        <v>182</v>
      </c>
      <c r="D20" s="147" t="s">
        <v>358</v>
      </c>
      <c r="E20" s="146">
        <v>3</v>
      </c>
      <c r="F20" s="117">
        <v>0.05106481481481481</v>
      </c>
      <c r="G20" s="13">
        <v>10</v>
      </c>
      <c r="I20" s="82"/>
    </row>
    <row r="21" spans="1:9" ht="12.75">
      <c r="A21" t="s">
        <v>277</v>
      </c>
      <c r="B21" t="s">
        <v>278</v>
      </c>
      <c r="C21" t="s">
        <v>19</v>
      </c>
      <c r="D21" t="s">
        <v>340</v>
      </c>
      <c r="E21">
        <v>0</v>
      </c>
      <c r="F21" s="117">
        <v>0.04638888888888889</v>
      </c>
      <c r="G21" s="13">
        <v>78.0439121756487</v>
      </c>
      <c r="H21" s="82" t="s">
        <v>318</v>
      </c>
      <c r="I21" s="82">
        <v>505.85</v>
      </c>
    </row>
    <row r="22" spans="1:9" ht="12.75">
      <c r="A22" t="s">
        <v>212</v>
      </c>
      <c r="B22" t="s">
        <v>213</v>
      </c>
      <c r="C22" t="s">
        <v>19</v>
      </c>
      <c r="D22" t="s">
        <v>342</v>
      </c>
      <c r="E22">
        <v>0</v>
      </c>
      <c r="F22" s="117">
        <v>0.07342592592592594</v>
      </c>
      <c r="G22" s="13">
        <v>65.82597730138713</v>
      </c>
      <c r="H22" s="82"/>
      <c r="I22" s="82"/>
    </row>
    <row r="23" spans="1:9" ht="12.75">
      <c r="A23" t="s">
        <v>345</v>
      </c>
      <c r="B23" t="s">
        <v>205</v>
      </c>
      <c r="C23" t="s">
        <v>19</v>
      </c>
      <c r="D23" t="s">
        <v>342</v>
      </c>
      <c r="E23">
        <v>0</v>
      </c>
      <c r="F23" s="117">
        <v>0.052002314814814814</v>
      </c>
      <c r="G23" s="13">
        <v>92.94458045849099</v>
      </c>
      <c r="H23" s="82"/>
      <c r="I23" s="82"/>
    </row>
    <row r="24" spans="1:9" ht="12.75">
      <c r="A24" t="s">
        <v>222</v>
      </c>
      <c r="B24" t="s">
        <v>217</v>
      </c>
      <c r="C24" t="s">
        <v>19</v>
      </c>
      <c r="D24" t="s">
        <v>342</v>
      </c>
      <c r="E24">
        <v>0</v>
      </c>
      <c r="F24" s="117">
        <v>0.06784722222222223</v>
      </c>
      <c r="G24" s="13">
        <v>71.23848515864893</v>
      </c>
      <c r="I24" s="82"/>
    </row>
    <row r="25" spans="1:9" ht="12.75">
      <c r="A25" t="s">
        <v>246</v>
      </c>
      <c r="B25" t="s">
        <v>67</v>
      </c>
      <c r="C25" t="s">
        <v>19</v>
      </c>
      <c r="D25" t="s">
        <v>355</v>
      </c>
      <c r="E25">
        <v>0</v>
      </c>
      <c r="F25" s="117">
        <v>0.05965277777777778</v>
      </c>
      <c r="G25" s="13">
        <v>100</v>
      </c>
      <c r="I25" s="82"/>
    </row>
    <row r="26" spans="1:9" ht="12.75">
      <c r="A26" s="146" t="s">
        <v>272</v>
      </c>
      <c r="B26" s="146" t="s">
        <v>273</v>
      </c>
      <c r="C26" s="146" t="s">
        <v>19</v>
      </c>
      <c r="D26" s="147" t="s">
        <v>358</v>
      </c>
      <c r="E26" s="146">
        <v>0</v>
      </c>
      <c r="F26" s="117">
        <v>0.06539351851851852</v>
      </c>
      <c r="G26" s="171">
        <v>65.36283185840708</v>
      </c>
      <c r="I26" s="82"/>
    </row>
    <row r="27" spans="1:9" ht="12.75">
      <c r="A27" s="146" t="s">
        <v>135</v>
      </c>
      <c r="B27" s="146" t="s">
        <v>136</v>
      </c>
      <c r="C27" s="146" t="s">
        <v>19</v>
      </c>
      <c r="D27" s="147" t="s">
        <v>358</v>
      </c>
      <c r="E27" s="146">
        <v>0</v>
      </c>
      <c r="F27" s="117">
        <v>0.052488425925925924</v>
      </c>
      <c r="G27" s="171">
        <v>81.43329658213892</v>
      </c>
      <c r="I27" s="82"/>
    </row>
    <row r="28" spans="1:9" ht="12.75">
      <c r="A28" s="146" t="s">
        <v>360</v>
      </c>
      <c r="B28" s="146" t="s">
        <v>361</v>
      </c>
      <c r="C28" s="146" t="s">
        <v>19</v>
      </c>
      <c r="D28" s="147" t="s">
        <v>358</v>
      </c>
      <c r="E28" s="146">
        <v>0</v>
      </c>
      <c r="F28" s="117">
        <v>0.05259259259259259</v>
      </c>
      <c r="G28" s="171">
        <v>81.27200704225352</v>
      </c>
      <c r="I28" s="82"/>
    </row>
    <row r="29" spans="1:9" ht="12.75">
      <c r="A29" s="146" t="s">
        <v>257</v>
      </c>
      <c r="B29" s="146" t="s">
        <v>70</v>
      </c>
      <c r="C29" s="146" t="s">
        <v>19</v>
      </c>
      <c r="D29" s="147" t="s">
        <v>358</v>
      </c>
      <c r="E29" s="146">
        <v>0</v>
      </c>
      <c r="F29" s="117">
        <v>0.04380787037037037</v>
      </c>
      <c r="G29" s="171">
        <v>97.56935270805812</v>
      </c>
      <c r="H29" s="82"/>
      <c r="I29" s="82"/>
    </row>
    <row r="30" spans="1:9" ht="12.75">
      <c r="A30" s="146" t="s">
        <v>274</v>
      </c>
      <c r="B30" s="146" t="s">
        <v>67</v>
      </c>
      <c r="C30" s="146" t="s">
        <v>19</v>
      </c>
      <c r="D30" s="147" t="s">
        <v>358</v>
      </c>
      <c r="E30" s="146">
        <v>0</v>
      </c>
      <c r="F30" s="117">
        <v>0.04370370370370371</v>
      </c>
      <c r="G30" s="13">
        <v>97.801906779661</v>
      </c>
      <c r="H30" s="82"/>
      <c r="I30" s="82"/>
    </row>
    <row r="31" spans="1:9" ht="12.75">
      <c r="A31" s="146" t="s">
        <v>359</v>
      </c>
      <c r="B31" s="146" t="s">
        <v>260</v>
      </c>
      <c r="C31" s="146" t="s">
        <v>261</v>
      </c>
      <c r="D31" s="147" t="s">
        <v>358</v>
      </c>
      <c r="E31" s="146">
        <v>0</v>
      </c>
      <c r="F31" s="117">
        <v>0.04293981481481481</v>
      </c>
      <c r="G31" s="13">
        <v>99.54177897574125</v>
      </c>
      <c r="H31" s="82" t="s">
        <v>319</v>
      </c>
      <c r="I31" s="82">
        <v>99.54</v>
      </c>
    </row>
    <row r="32" spans="1:9" ht="12.75">
      <c r="A32" t="s">
        <v>353</v>
      </c>
      <c r="B32" t="s">
        <v>354</v>
      </c>
      <c r="C32" t="s">
        <v>22</v>
      </c>
      <c r="D32" t="s">
        <v>351</v>
      </c>
      <c r="E32">
        <v>3</v>
      </c>
      <c r="F32" s="117">
        <v>0.07722222222222223</v>
      </c>
      <c r="G32" s="13">
        <v>10</v>
      </c>
      <c r="H32" s="82" t="s">
        <v>77</v>
      </c>
      <c r="I32" s="82">
        <v>107.32</v>
      </c>
    </row>
    <row r="33" spans="1:9" ht="12.75">
      <c r="A33" t="s">
        <v>75</v>
      </c>
      <c r="B33" t="s">
        <v>296</v>
      </c>
      <c r="C33" t="s">
        <v>22</v>
      </c>
      <c r="D33" t="s">
        <v>342</v>
      </c>
      <c r="E33">
        <v>0</v>
      </c>
      <c r="F33" s="117">
        <v>0.049664351851851855</v>
      </c>
      <c r="G33" s="13">
        <v>97.31997203449079</v>
      </c>
      <c r="I33" s="82"/>
    </row>
    <row r="34" spans="1:9" ht="12.75">
      <c r="A34" s="146" t="s">
        <v>263</v>
      </c>
      <c r="B34" s="146" t="s">
        <v>264</v>
      </c>
      <c r="C34" s="146" t="s">
        <v>48</v>
      </c>
      <c r="D34" s="147" t="s">
        <v>358</v>
      </c>
      <c r="E34" s="146">
        <v>0</v>
      </c>
      <c r="F34" s="117">
        <v>0.04664351851851852</v>
      </c>
      <c r="G34" s="13">
        <v>91.63771712158808</v>
      </c>
      <c r="H34" s="82" t="s">
        <v>320</v>
      </c>
      <c r="I34" s="82">
        <v>91.64</v>
      </c>
    </row>
    <row r="35" spans="1:9" ht="12.75">
      <c r="A35" s="146" t="s">
        <v>140</v>
      </c>
      <c r="B35" s="146" t="s">
        <v>141</v>
      </c>
      <c r="C35" s="146" t="s">
        <v>362</v>
      </c>
      <c r="D35" s="147" t="s">
        <v>358</v>
      </c>
      <c r="E35" s="146">
        <v>0</v>
      </c>
      <c r="F35" s="117">
        <v>0.04946759259259259</v>
      </c>
      <c r="G35" s="13">
        <v>86.40617688348152</v>
      </c>
      <c r="H35" s="82" t="s">
        <v>321</v>
      </c>
      <c r="I35" s="82">
        <v>86.41</v>
      </c>
    </row>
    <row r="36" spans="1:9" ht="12.75">
      <c r="A36" t="s">
        <v>112</v>
      </c>
      <c r="B36" t="s">
        <v>113</v>
      </c>
      <c r="C36" t="s">
        <v>23</v>
      </c>
      <c r="D36" t="s">
        <v>351</v>
      </c>
      <c r="E36">
        <v>3</v>
      </c>
      <c r="F36" s="117"/>
      <c r="G36" s="13">
        <v>10</v>
      </c>
      <c r="H36" s="167" t="s">
        <v>71</v>
      </c>
      <c r="I36" s="82">
        <v>507.03</v>
      </c>
    </row>
    <row r="37" spans="1:9" ht="12.75">
      <c r="A37" t="s">
        <v>239</v>
      </c>
      <c r="B37" t="s">
        <v>115</v>
      </c>
      <c r="C37" t="s">
        <v>23</v>
      </c>
      <c r="D37" t="s">
        <v>351</v>
      </c>
      <c r="E37">
        <v>0</v>
      </c>
      <c r="F37" s="117">
        <v>0.05451388888888889</v>
      </c>
      <c r="G37" s="13">
        <v>86.85774946921444</v>
      </c>
      <c r="I37" s="82"/>
    </row>
    <row r="38" spans="1:9" ht="12.75">
      <c r="A38" t="s">
        <v>339</v>
      </c>
      <c r="B38" t="s">
        <v>224</v>
      </c>
      <c r="C38" t="s">
        <v>23</v>
      </c>
      <c r="D38" t="s">
        <v>338</v>
      </c>
      <c r="E38">
        <v>0</v>
      </c>
      <c r="F38" s="165">
        <v>0.0759375</v>
      </c>
      <c r="G38" s="13">
        <v>58.695320835238526</v>
      </c>
      <c r="H38" s="82"/>
      <c r="I38" s="82"/>
    </row>
    <row r="39" spans="1:9" ht="12.75">
      <c r="A39" t="s">
        <v>346</v>
      </c>
      <c r="B39" t="s">
        <v>347</v>
      </c>
      <c r="C39" t="s">
        <v>23</v>
      </c>
      <c r="D39" t="s">
        <v>342</v>
      </c>
      <c r="E39">
        <v>0</v>
      </c>
      <c r="F39" s="117">
        <v>0.054884259259259265</v>
      </c>
      <c r="G39" s="13">
        <v>88.0641079713201</v>
      </c>
      <c r="H39" s="82"/>
      <c r="I39" s="82"/>
    </row>
    <row r="40" spans="1:9" ht="12.75">
      <c r="A40" t="s">
        <v>194</v>
      </c>
      <c r="B40" t="s">
        <v>195</v>
      </c>
      <c r="C40" t="s">
        <v>23</v>
      </c>
      <c r="D40" t="s">
        <v>342</v>
      </c>
      <c r="E40">
        <v>0</v>
      </c>
      <c r="F40" s="117">
        <v>0.05762731481481481</v>
      </c>
      <c r="G40" s="13">
        <v>83.87226350672826</v>
      </c>
      <c r="H40" s="82"/>
      <c r="I40" s="82"/>
    </row>
    <row r="41" spans="1:9" ht="12.75">
      <c r="A41" t="s">
        <v>69</v>
      </c>
      <c r="B41" t="s">
        <v>70</v>
      </c>
      <c r="C41" t="s">
        <v>23</v>
      </c>
      <c r="D41" t="s">
        <v>342</v>
      </c>
      <c r="E41">
        <v>0</v>
      </c>
      <c r="F41" s="117">
        <v>0.049097222222222216</v>
      </c>
      <c r="G41" s="13">
        <v>98.44413012729845</v>
      </c>
      <c r="H41" s="82"/>
      <c r="I41" s="82"/>
    </row>
    <row r="42" spans="1:9" ht="12.75">
      <c r="A42" s="146" t="s">
        <v>286</v>
      </c>
      <c r="B42" s="146" t="s">
        <v>192</v>
      </c>
      <c r="C42" s="146" t="s">
        <v>23</v>
      </c>
      <c r="D42" s="147" t="s">
        <v>358</v>
      </c>
      <c r="E42" s="146">
        <v>0</v>
      </c>
      <c r="F42" s="117">
        <v>0.052708333333333336</v>
      </c>
      <c r="G42" s="13">
        <v>81.09354413702239</v>
      </c>
      <c r="I42" s="82"/>
    </row>
    <row r="43" spans="1:9" ht="12.75">
      <c r="A43" s="146" t="s">
        <v>63</v>
      </c>
      <c r="B43" s="146" t="s">
        <v>185</v>
      </c>
      <c r="C43" s="146" t="s">
        <v>341</v>
      </c>
      <c r="D43" s="147" t="s">
        <v>342</v>
      </c>
      <c r="E43" s="146">
        <v>0</v>
      </c>
      <c r="F43" s="117">
        <v>0.04833333333333333</v>
      </c>
      <c r="G43" s="13">
        <v>100</v>
      </c>
      <c r="H43" s="82" t="s">
        <v>65</v>
      </c>
      <c r="I43" s="82">
        <v>200</v>
      </c>
    </row>
    <row r="44" spans="1:9" ht="12.75">
      <c r="A44" s="146" t="s">
        <v>145</v>
      </c>
      <c r="B44" s="146" t="s">
        <v>146</v>
      </c>
      <c r="C44" s="146" t="s">
        <v>341</v>
      </c>
      <c r="D44" s="147" t="s">
        <v>358</v>
      </c>
      <c r="E44" s="146">
        <v>0</v>
      </c>
      <c r="F44" s="117">
        <v>0.042743055555555555</v>
      </c>
      <c r="G44" s="13">
        <v>100</v>
      </c>
      <c r="I44" s="82"/>
    </row>
    <row r="45" spans="1:9" ht="12.75">
      <c r="A45" t="s">
        <v>250</v>
      </c>
      <c r="B45" t="s">
        <v>299</v>
      </c>
      <c r="C45" t="s">
        <v>300</v>
      </c>
      <c r="D45" t="s">
        <v>356</v>
      </c>
      <c r="E45">
        <v>0</v>
      </c>
      <c r="F45" s="117">
        <v>0.042361111111111106</v>
      </c>
      <c r="G45" s="13">
        <v>100</v>
      </c>
      <c r="H45" s="82" t="s">
        <v>323</v>
      </c>
      <c r="I45" s="82">
        <v>187.55</v>
      </c>
    </row>
    <row r="46" spans="1:9" ht="12.75">
      <c r="A46" s="146" t="s">
        <v>242</v>
      </c>
      <c r="B46" s="146" t="s">
        <v>243</v>
      </c>
      <c r="C46" s="146" t="s">
        <v>300</v>
      </c>
      <c r="D46" s="147" t="s">
        <v>355</v>
      </c>
      <c r="E46" s="146">
        <v>0</v>
      </c>
      <c r="F46" s="117">
        <v>0.06913194444444444</v>
      </c>
      <c r="G46" s="171">
        <v>86.2882973380211</v>
      </c>
      <c r="H46" s="82"/>
      <c r="I46" s="82"/>
    </row>
    <row r="47" spans="1:9" ht="12.75">
      <c r="A47" s="146" t="s">
        <v>244</v>
      </c>
      <c r="B47" s="146" t="s">
        <v>245</v>
      </c>
      <c r="C47" s="146" t="s">
        <v>300</v>
      </c>
      <c r="D47" s="147" t="s">
        <v>355</v>
      </c>
      <c r="E47" s="146">
        <v>0</v>
      </c>
      <c r="F47" s="117">
        <v>0.06813657407407407</v>
      </c>
      <c r="G47" s="13">
        <v>87.54883641922882</v>
      </c>
      <c r="H47" s="82"/>
      <c r="I47" s="82"/>
    </row>
    <row r="48" spans="1:9" ht="12.75">
      <c r="A48" s="146" t="s">
        <v>126</v>
      </c>
      <c r="B48" s="146" t="s">
        <v>364</v>
      </c>
      <c r="C48" s="146" t="s">
        <v>348</v>
      </c>
      <c r="D48" s="147" t="s">
        <v>365</v>
      </c>
      <c r="E48" s="146">
        <v>0</v>
      </c>
      <c r="F48" s="117">
        <v>0.09282407407407407</v>
      </c>
      <c r="G48" s="13">
        <v>100</v>
      </c>
      <c r="H48" s="82" t="s">
        <v>324</v>
      </c>
      <c r="I48" s="82">
        <v>331.02</v>
      </c>
    </row>
    <row r="49" spans="1:9" ht="12.75">
      <c r="A49" t="s">
        <v>209</v>
      </c>
      <c r="B49" t="s">
        <v>70</v>
      </c>
      <c r="C49" t="s">
        <v>348</v>
      </c>
      <c r="D49" t="s">
        <v>342</v>
      </c>
      <c r="E49">
        <v>0</v>
      </c>
      <c r="F49" s="117">
        <v>0.07099537037037036</v>
      </c>
      <c r="G49" s="13">
        <v>68.07955656993806</v>
      </c>
      <c r="H49" s="82"/>
      <c r="I49" s="82"/>
    </row>
    <row r="50" spans="1:9" ht="12.75">
      <c r="A50" s="146" t="s">
        <v>363</v>
      </c>
      <c r="B50" s="146" t="s">
        <v>144</v>
      </c>
      <c r="C50" s="146" t="s">
        <v>348</v>
      </c>
      <c r="D50" s="147" t="s">
        <v>358</v>
      </c>
      <c r="E50" s="146">
        <v>0</v>
      </c>
      <c r="F50" s="117">
        <v>0.06790509259259259</v>
      </c>
      <c r="G50" s="13">
        <v>62.945287199590936</v>
      </c>
      <c r="I50" s="82"/>
    </row>
    <row r="51" spans="1:9" ht="12.75">
      <c r="A51" s="146" t="s">
        <v>151</v>
      </c>
      <c r="B51" s="146" t="s">
        <v>152</v>
      </c>
      <c r="C51" s="146" t="s">
        <v>348</v>
      </c>
      <c r="D51" s="147" t="s">
        <v>366</v>
      </c>
      <c r="E51" s="146">
        <v>0</v>
      </c>
      <c r="F51" s="117">
        <v>0.052800925925925925</v>
      </c>
      <c r="G51" s="13">
        <v>100</v>
      </c>
      <c r="H51" s="82"/>
      <c r="I51" s="82"/>
    </row>
    <row r="52" spans="1:9" ht="12.75">
      <c r="A52" t="s">
        <v>110</v>
      </c>
      <c r="B52" t="s">
        <v>111</v>
      </c>
      <c r="C52" t="s">
        <v>24</v>
      </c>
      <c r="D52" t="s">
        <v>351</v>
      </c>
      <c r="E52">
        <v>0</v>
      </c>
      <c r="F52" s="117">
        <v>0.04836805555555556</v>
      </c>
      <c r="G52" s="13">
        <v>97.89423307011246</v>
      </c>
      <c r="H52" s="82" t="s">
        <v>68</v>
      </c>
      <c r="I52" s="82">
        <v>97.89</v>
      </c>
    </row>
    <row r="53" spans="1:9" ht="12.75">
      <c r="A53" t="s">
        <v>106</v>
      </c>
      <c r="B53" t="s">
        <v>107</v>
      </c>
      <c r="C53" t="s">
        <v>201</v>
      </c>
      <c r="D53" t="s">
        <v>351</v>
      </c>
      <c r="E53">
        <v>0</v>
      </c>
      <c r="F53" s="117">
        <v>0.04734953703703704</v>
      </c>
      <c r="G53" s="13">
        <v>100</v>
      </c>
      <c r="H53" s="82" t="s">
        <v>325</v>
      </c>
      <c r="I53" s="82">
        <v>100</v>
      </c>
    </row>
    <row r="54" spans="1:9" ht="12.75">
      <c r="A54" t="s">
        <v>216</v>
      </c>
      <c r="B54" t="s">
        <v>217</v>
      </c>
      <c r="C54" t="s">
        <v>208</v>
      </c>
      <c r="D54" t="s">
        <v>342</v>
      </c>
      <c r="E54">
        <v>0</v>
      </c>
      <c r="F54" s="117">
        <v>0.07679398148148148</v>
      </c>
      <c r="G54" s="13">
        <v>62.93896006028636</v>
      </c>
      <c r="H54" s="167" t="s">
        <v>328</v>
      </c>
      <c r="I54" s="82">
        <v>143.68</v>
      </c>
    </row>
    <row r="55" spans="1:7" ht="12.75">
      <c r="A55" t="s">
        <v>206</v>
      </c>
      <c r="B55" t="s">
        <v>207</v>
      </c>
      <c r="C55" t="s">
        <v>208</v>
      </c>
      <c r="D55" t="s">
        <v>342</v>
      </c>
      <c r="E55">
        <v>3</v>
      </c>
      <c r="F55" s="117">
        <v>0.06048611111111111</v>
      </c>
      <c r="G55" s="13">
        <v>10</v>
      </c>
    </row>
    <row r="56" spans="1:7" ht="12.75">
      <c r="A56" t="s">
        <v>226</v>
      </c>
      <c r="B56" t="s">
        <v>227</v>
      </c>
      <c r="C56" t="s">
        <v>208</v>
      </c>
      <c r="D56" t="s">
        <v>342</v>
      </c>
      <c r="E56">
        <v>0</v>
      </c>
      <c r="F56" s="117">
        <v>0.06832175925925926</v>
      </c>
      <c r="G56" s="13">
        <v>70.74368964933085</v>
      </c>
    </row>
  </sheetData>
  <sheetProtection/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paperSize="9" scale="65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85" zoomScaleNormal="85" zoomScalePageLayoutView="0" workbookViewId="0" topLeftCell="A4">
      <selection activeCell="H6" sqref="H6:I50"/>
    </sheetView>
  </sheetViews>
  <sheetFormatPr defaultColWidth="11.7109375" defaultRowHeight="12.75"/>
  <cols>
    <col min="1" max="1" width="26.8515625" style="146" customWidth="1"/>
    <col min="2" max="2" width="18.8515625" style="146" bestFit="1" customWidth="1"/>
    <col min="3" max="3" width="22.8515625" style="146" bestFit="1" customWidth="1"/>
    <col min="4" max="4" width="12.28125" style="147" customWidth="1"/>
    <col min="5" max="5" width="2.00390625" style="146" bestFit="1" customWidth="1"/>
    <col min="6" max="6" width="8.7109375" style="146" bestFit="1" customWidth="1"/>
    <col min="7" max="7" width="8.7109375" style="146" customWidth="1"/>
    <col min="8" max="16384" width="11.7109375" style="146" customWidth="1"/>
  </cols>
  <sheetData>
    <row r="1" spans="1:17" ht="20.25">
      <c r="A1" s="20" t="s">
        <v>172</v>
      </c>
      <c r="B1" s="144"/>
      <c r="F1" s="145"/>
      <c r="G1" s="145"/>
      <c r="H1" s="149"/>
      <c r="I1" s="150"/>
      <c r="J1" s="151"/>
      <c r="K1" s="152"/>
      <c r="L1" s="153"/>
      <c r="M1" s="154"/>
      <c r="N1" s="154"/>
      <c r="O1" s="155"/>
      <c r="P1" s="155"/>
      <c r="Q1" s="156"/>
    </row>
    <row r="3" ht="12.75">
      <c r="A3" s="149" t="s">
        <v>423</v>
      </c>
    </row>
    <row r="4" ht="12.75">
      <c r="A4" s="149"/>
    </row>
    <row r="5" spans="1:9" ht="12.75">
      <c r="A5" s="3" t="s">
        <v>334</v>
      </c>
      <c r="B5" s="3" t="s">
        <v>335</v>
      </c>
      <c r="C5" s="3" t="s">
        <v>336</v>
      </c>
      <c r="D5" s="3" t="s">
        <v>337</v>
      </c>
      <c r="E5"/>
      <c r="F5" s="117"/>
      <c r="G5" s="117"/>
      <c r="I5" s="157"/>
    </row>
    <row r="6" spans="1:9" ht="12.75">
      <c r="A6" t="s">
        <v>280</v>
      </c>
      <c r="B6" t="s">
        <v>275</v>
      </c>
      <c r="C6" t="s">
        <v>281</v>
      </c>
      <c r="D6" t="s">
        <v>418</v>
      </c>
      <c r="E6">
        <v>0</v>
      </c>
      <c r="F6" s="117">
        <v>0.06582175925925926</v>
      </c>
      <c r="G6" s="13">
        <v>82.92597151397926</v>
      </c>
      <c r="H6" s="82" t="s">
        <v>312</v>
      </c>
      <c r="I6" s="157">
        <v>82.93</v>
      </c>
    </row>
    <row r="7" spans="1:9" ht="12.75">
      <c r="A7" t="s">
        <v>397</v>
      </c>
      <c r="B7" t="s">
        <v>398</v>
      </c>
      <c r="C7" t="s">
        <v>281</v>
      </c>
      <c r="D7" t="s">
        <v>418</v>
      </c>
      <c r="E7">
        <v>0</v>
      </c>
      <c r="F7" s="117">
        <v>0.07585648148148148</v>
      </c>
      <c r="G7" s="195">
        <v>71.95605736954532</v>
      </c>
      <c r="H7" s="82"/>
      <c r="I7" s="82"/>
    </row>
    <row r="8" spans="1:9" ht="12.75">
      <c r="A8" t="s">
        <v>147</v>
      </c>
      <c r="B8" t="s">
        <v>64</v>
      </c>
      <c r="C8" t="s">
        <v>148</v>
      </c>
      <c r="D8" t="s">
        <v>418</v>
      </c>
      <c r="E8">
        <v>0</v>
      </c>
      <c r="F8" s="117">
        <v>0.05458333333333334</v>
      </c>
      <c r="G8" s="13">
        <v>100</v>
      </c>
      <c r="H8" s="82" t="s">
        <v>490</v>
      </c>
      <c r="I8" s="82">
        <v>100</v>
      </c>
    </row>
    <row r="9" spans="1:9" ht="12.75">
      <c r="A9" t="s">
        <v>399</v>
      </c>
      <c r="B9" t="s">
        <v>400</v>
      </c>
      <c r="C9" t="s">
        <v>413</v>
      </c>
      <c r="D9" t="s">
        <v>418</v>
      </c>
      <c r="E9">
        <v>0</v>
      </c>
      <c r="F9" s="117">
        <v>0.08229166666666667</v>
      </c>
      <c r="G9" s="13">
        <v>66.32911392405065</v>
      </c>
      <c r="H9" s="82" t="s">
        <v>437</v>
      </c>
      <c r="I9" s="82">
        <v>241.66</v>
      </c>
    </row>
    <row r="10" spans="1:7" ht="12.75">
      <c r="A10" t="s">
        <v>390</v>
      </c>
      <c r="B10" t="s">
        <v>377</v>
      </c>
      <c r="C10" t="s">
        <v>413</v>
      </c>
      <c r="D10" t="s">
        <v>417</v>
      </c>
      <c r="E10">
        <v>0</v>
      </c>
      <c r="F10" s="117">
        <v>0.06907407407407408</v>
      </c>
      <c r="G10" s="195">
        <v>73.3411528150134</v>
      </c>
    </row>
    <row r="11" spans="1:9" ht="12.75">
      <c r="A11" s="146" t="s">
        <v>408</v>
      </c>
      <c r="B11" s="146" t="s">
        <v>409</v>
      </c>
      <c r="C11" s="146" t="s">
        <v>413</v>
      </c>
      <c r="D11" s="147" t="s">
        <v>421</v>
      </c>
      <c r="E11" s="146">
        <v>0</v>
      </c>
      <c r="F11" s="117">
        <v>0.06834490740740741</v>
      </c>
      <c r="G11" s="146">
        <v>100</v>
      </c>
      <c r="H11" s="82"/>
      <c r="I11" s="82"/>
    </row>
    <row r="12" spans="1:9" ht="12.75">
      <c r="A12" t="s">
        <v>388</v>
      </c>
      <c r="B12" t="s">
        <v>389</v>
      </c>
      <c r="C12" t="s">
        <v>413</v>
      </c>
      <c r="D12" t="s">
        <v>417</v>
      </c>
      <c r="E12">
        <v>0</v>
      </c>
      <c r="F12" s="117">
        <v>0.06724537037037037</v>
      </c>
      <c r="G12" s="13">
        <v>75.33562822719449</v>
      </c>
      <c r="H12" s="82"/>
      <c r="I12" s="82"/>
    </row>
    <row r="13" spans="1:9" ht="12.75">
      <c r="A13" t="s">
        <v>221</v>
      </c>
      <c r="B13" t="s">
        <v>70</v>
      </c>
      <c r="C13" t="s">
        <v>182</v>
      </c>
      <c r="D13" t="s">
        <v>414</v>
      </c>
      <c r="E13">
        <v>0</v>
      </c>
      <c r="F13" s="165">
        <v>0.04783564814814815</v>
      </c>
      <c r="G13" s="13">
        <v>93.63658359545126</v>
      </c>
      <c r="H13" s="82" t="s">
        <v>317</v>
      </c>
      <c r="I13" s="157">
        <v>193.64</v>
      </c>
    </row>
    <row r="14" spans="1:9" ht="12.75">
      <c r="A14" t="s">
        <v>101</v>
      </c>
      <c r="B14" t="s">
        <v>102</v>
      </c>
      <c r="C14" t="s">
        <v>182</v>
      </c>
      <c r="D14" t="s">
        <v>416</v>
      </c>
      <c r="E14">
        <v>0</v>
      </c>
      <c r="F14" s="117">
        <v>0.04520833333333333</v>
      </c>
      <c r="G14" s="13">
        <v>100</v>
      </c>
      <c r="H14" s="82"/>
      <c r="I14" s="82"/>
    </row>
    <row r="15" spans="1:9" ht="12.75">
      <c r="A15" t="s">
        <v>135</v>
      </c>
      <c r="B15" t="s">
        <v>136</v>
      </c>
      <c r="C15" t="s">
        <v>19</v>
      </c>
      <c r="D15" t="s">
        <v>417</v>
      </c>
      <c r="E15">
        <v>0</v>
      </c>
      <c r="F15" s="117">
        <v>0.059305555555555556</v>
      </c>
      <c r="G15" s="195">
        <v>85.4215456674473</v>
      </c>
      <c r="H15" s="82" t="s">
        <v>318</v>
      </c>
      <c r="I15" s="82">
        <v>160.9</v>
      </c>
    </row>
    <row r="16" spans="1:9" ht="12.75">
      <c r="A16" t="s">
        <v>360</v>
      </c>
      <c r="B16" t="s">
        <v>361</v>
      </c>
      <c r="C16" t="s">
        <v>19</v>
      </c>
      <c r="D16" t="s">
        <v>417</v>
      </c>
      <c r="E16">
        <v>0</v>
      </c>
      <c r="F16" s="117">
        <v>0.05452546296296296</v>
      </c>
      <c r="G16" s="13">
        <v>92.91021014646572</v>
      </c>
      <c r="H16" s="82"/>
      <c r="I16" s="82"/>
    </row>
    <row r="17" spans="1:9" ht="12.75">
      <c r="A17" t="s">
        <v>222</v>
      </c>
      <c r="B17" t="s">
        <v>217</v>
      </c>
      <c r="C17" t="s">
        <v>19</v>
      </c>
      <c r="D17" t="s">
        <v>414</v>
      </c>
      <c r="E17">
        <v>0</v>
      </c>
      <c r="F17" s="117">
        <v>0.06587962962962964</v>
      </c>
      <c r="G17" s="13">
        <v>67.99016163035839</v>
      </c>
      <c r="H17" s="82"/>
      <c r="I17" s="82"/>
    </row>
    <row r="18" spans="1:9" ht="12.75">
      <c r="A18" t="s">
        <v>259</v>
      </c>
      <c r="B18" t="s">
        <v>260</v>
      </c>
      <c r="C18" t="s">
        <v>261</v>
      </c>
      <c r="D18" t="s">
        <v>417</v>
      </c>
      <c r="E18">
        <v>0</v>
      </c>
      <c r="F18" s="117">
        <v>0.07305555555555555</v>
      </c>
      <c r="G18" s="13">
        <v>69.34410646387833</v>
      </c>
      <c r="H18" s="82" t="s">
        <v>331</v>
      </c>
      <c r="I18" s="82">
        <v>69.34</v>
      </c>
    </row>
    <row r="19" spans="1:9" ht="12.75">
      <c r="A19" t="s">
        <v>75</v>
      </c>
      <c r="B19" t="s">
        <v>296</v>
      </c>
      <c r="C19" t="s">
        <v>22</v>
      </c>
      <c r="D19" t="s">
        <v>414</v>
      </c>
      <c r="E19">
        <v>0</v>
      </c>
      <c r="F19" s="117">
        <v>0.050381944444444444</v>
      </c>
      <c r="G19" s="13">
        <v>88.90420399724329</v>
      </c>
      <c r="H19" s="82" t="s">
        <v>77</v>
      </c>
      <c r="I19" s="82">
        <v>88.9</v>
      </c>
    </row>
    <row r="20" spans="1:9" ht="12.75">
      <c r="A20" t="s">
        <v>191</v>
      </c>
      <c r="B20" t="s">
        <v>192</v>
      </c>
      <c r="C20" t="s">
        <v>48</v>
      </c>
      <c r="D20" t="s">
        <v>414</v>
      </c>
      <c r="E20">
        <v>0</v>
      </c>
      <c r="F20" s="117">
        <v>0.04479166666666667</v>
      </c>
      <c r="G20" s="13">
        <v>100</v>
      </c>
      <c r="H20" s="167" t="s">
        <v>320</v>
      </c>
      <c r="I20" s="82">
        <v>361.78</v>
      </c>
    </row>
    <row r="21" spans="1:7" ht="12.75">
      <c r="A21" s="146" t="s">
        <v>403</v>
      </c>
      <c r="B21" s="146" t="s">
        <v>404</v>
      </c>
      <c r="C21" s="146" t="s">
        <v>48</v>
      </c>
      <c r="D21" s="147" t="s">
        <v>419</v>
      </c>
      <c r="E21" s="146">
        <v>0</v>
      </c>
      <c r="F21" s="117">
        <v>0.061875000000000006</v>
      </c>
      <c r="G21" s="147">
        <v>92.33071455293678</v>
      </c>
    </row>
    <row r="22" spans="1:7" ht="12.75">
      <c r="A22" t="s">
        <v>402</v>
      </c>
      <c r="B22" t="s">
        <v>133</v>
      </c>
      <c r="C22" t="s">
        <v>48</v>
      </c>
      <c r="D22" t="s">
        <v>418</v>
      </c>
      <c r="E22">
        <v>3</v>
      </c>
      <c r="F22" s="117">
        <v>0.07623842592592593</v>
      </c>
      <c r="G22" s="13">
        <v>10</v>
      </c>
    </row>
    <row r="23" spans="1:7" ht="12.75">
      <c r="A23" t="s">
        <v>380</v>
      </c>
      <c r="B23" t="s">
        <v>377</v>
      </c>
      <c r="C23" t="s">
        <v>48</v>
      </c>
      <c r="D23" t="s">
        <v>415</v>
      </c>
      <c r="E23">
        <v>0</v>
      </c>
      <c r="F23" s="117">
        <v>0.04927083333333334</v>
      </c>
      <c r="G23" s="195">
        <v>92.83533004463236</v>
      </c>
    </row>
    <row r="24" spans="1:7" ht="12.75">
      <c r="A24" t="s">
        <v>381</v>
      </c>
      <c r="B24" t="s">
        <v>67</v>
      </c>
      <c r="C24" t="s">
        <v>48</v>
      </c>
      <c r="D24" t="s">
        <v>415</v>
      </c>
      <c r="E24">
        <v>0</v>
      </c>
      <c r="F24" s="117">
        <v>0.04574074074074074</v>
      </c>
      <c r="G24" s="188">
        <v>100</v>
      </c>
    </row>
    <row r="25" spans="1:7" ht="12.75">
      <c r="A25" t="s">
        <v>393</v>
      </c>
      <c r="B25" t="s">
        <v>224</v>
      </c>
      <c r="C25" t="s">
        <v>48</v>
      </c>
      <c r="D25" t="s">
        <v>417</v>
      </c>
      <c r="E25">
        <v>0</v>
      </c>
      <c r="F25" s="117">
        <v>0.08520833333333333</v>
      </c>
      <c r="G25" s="13">
        <v>59.453952730236345</v>
      </c>
    </row>
    <row r="26" spans="1:9" ht="12.75">
      <c r="A26" t="s">
        <v>140</v>
      </c>
      <c r="B26" t="s">
        <v>141</v>
      </c>
      <c r="C26" t="s">
        <v>362</v>
      </c>
      <c r="D26" t="s">
        <v>417</v>
      </c>
      <c r="E26">
        <v>0</v>
      </c>
      <c r="F26" s="117">
        <v>0.05564814814814815</v>
      </c>
      <c r="G26" s="13">
        <v>91.03577371048253</v>
      </c>
      <c r="H26" s="82" t="s">
        <v>321</v>
      </c>
      <c r="I26" s="82">
        <v>91.04</v>
      </c>
    </row>
    <row r="27" spans="1:9" ht="12.75">
      <c r="A27" t="s">
        <v>69</v>
      </c>
      <c r="B27" t="s">
        <v>70</v>
      </c>
      <c r="C27" t="s">
        <v>23</v>
      </c>
      <c r="D27" t="s">
        <v>414</v>
      </c>
      <c r="E27">
        <v>0</v>
      </c>
      <c r="F27" s="117">
        <v>0.04679398148148148</v>
      </c>
      <c r="G27" s="13">
        <v>95.72099925797676</v>
      </c>
      <c r="H27" s="167" t="s">
        <v>71</v>
      </c>
      <c r="I27" s="82">
        <v>95.72</v>
      </c>
    </row>
    <row r="28" spans="1:9" ht="12.75">
      <c r="A28" t="s">
        <v>394</v>
      </c>
      <c r="B28" t="s">
        <v>117</v>
      </c>
      <c r="C28" t="s">
        <v>411</v>
      </c>
      <c r="D28" t="s">
        <v>417</v>
      </c>
      <c r="E28">
        <v>0</v>
      </c>
      <c r="F28" s="117">
        <v>0.06508101851851851</v>
      </c>
      <c r="G28" s="13">
        <v>77.8410101369376</v>
      </c>
      <c r="H28" s="82" t="s">
        <v>491</v>
      </c>
      <c r="I28" s="157">
        <v>155.16</v>
      </c>
    </row>
    <row r="29" spans="1:9" ht="12.75">
      <c r="A29" t="s">
        <v>385</v>
      </c>
      <c r="B29" t="s">
        <v>248</v>
      </c>
      <c r="C29" t="s">
        <v>411</v>
      </c>
      <c r="D29" t="s">
        <v>416</v>
      </c>
      <c r="E29">
        <v>0</v>
      </c>
      <c r="F29" s="117">
        <v>0.058472222222222224</v>
      </c>
      <c r="G29" s="13">
        <v>77.31591448931115</v>
      </c>
      <c r="H29" s="82"/>
      <c r="I29" s="157"/>
    </row>
    <row r="30" spans="1:9" ht="12.75">
      <c r="A30" t="s">
        <v>145</v>
      </c>
      <c r="B30" t="s">
        <v>146</v>
      </c>
      <c r="C30" t="s">
        <v>341</v>
      </c>
      <c r="D30" t="s">
        <v>417</v>
      </c>
      <c r="E30">
        <v>0</v>
      </c>
      <c r="F30" s="117">
        <v>0.050659722222222224</v>
      </c>
      <c r="G30" s="13">
        <v>100</v>
      </c>
      <c r="H30" s="82" t="s">
        <v>65</v>
      </c>
      <c r="I30" s="82">
        <v>198.55</v>
      </c>
    </row>
    <row r="31" spans="1:9" ht="12.75">
      <c r="A31" s="146" t="s">
        <v>63</v>
      </c>
      <c r="B31" s="146" t="s">
        <v>185</v>
      </c>
      <c r="C31" s="146" t="s">
        <v>341</v>
      </c>
      <c r="D31" s="147" t="s">
        <v>414</v>
      </c>
      <c r="E31" s="146">
        <v>0</v>
      </c>
      <c r="F31" s="117">
        <v>0.04545138888888889</v>
      </c>
      <c r="G31" s="13">
        <v>98.5485103132162</v>
      </c>
      <c r="I31" s="82"/>
    </row>
    <row r="32" spans="1:9" ht="12.75">
      <c r="A32" t="s">
        <v>242</v>
      </c>
      <c r="B32" t="s">
        <v>243</v>
      </c>
      <c r="C32" t="s">
        <v>300</v>
      </c>
      <c r="D32" t="s">
        <v>415</v>
      </c>
      <c r="E32">
        <v>0</v>
      </c>
      <c r="F32" s="117">
        <v>0.08252314814814815</v>
      </c>
      <c r="G32" s="188">
        <v>55.42776998597475</v>
      </c>
      <c r="H32" s="82" t="s">
        <v>323</v>
      </c>
      <c r="I32" s="82">
        <v>155.43</v>
      </c>
    </row>
    <row r="33" spans="1:9" ht="12.75">
      <c r="A33" s="146" t="s">
        <v>250</v>
      </c>
      <c r="B33" s="146" t="s">
        <v>299</v>
      </c>
      <c r="C33" s="146" t="s">
        <v>300</v>
      </c>
      <c r="D33" s="147" t="s">
        <v>420</v>
      </c>
      <c r="E33" s="146">
        <v>0</v>
      </c>
      <c r="F33" s="117">
        <v>0.057303240740740745</v>
      </c>
      <c r="G33" s="146">
        <v>100</v>
      </c>
      <c r="H33" s="82"/>
      <c r="I33" s="157"/>
    </row>
    <row r="34" spans="1:9" ht="12.75">
      <c r="A34" s="146" t="s">
        <v>149</v>
      </c>
      <c r="B34" s="146" t="s">
        <v>150</v>
      </c>
      <c r="C34" s="146" t="s">
        <v>348</v>
      </c>
      <c r="D34" s="147" t="s">
        <v>418</v>
      </c>
      <c r="E34" s="146">
        <v>0</v>
      </c>
      <c r="F34" s="117">
        <v>0.05555555555555555</v>
      </c>
      <c r="G34" s="13">
        <v>98.25000000000001</v>
      </c>
      <c r="H34" s="82" t="s">
        <v>324</v>
      </c>
      <c r="I34" s="82">
        <v>190.4</v>
      </c>
    </row>
    <row r="35" spans="1:7" ht="12.75">
      <c r="A35" s="146" t="s">
        <v>151</v>
      </c>
      <c r="B35" s="146" t="s">
        <v>152</v>
      </c>
      <c r="C35" s="146" t="s">
        <v>348</v>
      </c>
      <c r="D35" s="147" t="s">
        <v>418</v>
      </c>
      <c r="E35" s="146">
        <v>0</v>
      </c>
      <c r="F35" s="117">
        <v>0.05975694444444444</v>
      </c>
      <c r="G35" s="195">
        <v>91.34224288204534</v>
      </c>
    </row>
    <row r="36" spans="1:9" ht="12.75">
      <c r="A36" s="146" t="s">
        <v>209</v>
      </c>
      <c r="B36" s="146" t="s">
        <v>70</v>
      </c>
      <c r="C36" s="146" t="s">
        <v>348</v>
      </c>
      <c r="D36" s="147" t="s">
        <v>414</v>
      </c>
      <c r="E36" s="146">
        <v>0</v>
      </c>
      <c r="F36" s="117">
        <v>0.06208333333333333</v>
      </c>
      <c r="G36" s="13">
        <v>72.14765100671141</v>
      </c>
      <c r="H36" s="82"/>
      <c r="I36" s="157"/>
    </row>
    <row r="37" spans="1:7" ht="12.75">
      <c r="A37" s="146" t="s">
        <v>363</v>
      </c>
      <c r="B37" s="146" t="s">
        <v>144</v>
      </c>
      <c r="C37" s="146" t="s">
        <v>348</v>
      </c>
      <c r="D37" s="147" t="s">
        <v>417</v>
      </c>
      <c r="E37" s="146">
        <v>3</v>
      </c>
      <c r="F37" s="117">
        <v>0.08802083333333333</v>
      </c>
      <c r="G37" s="13">
        <v>10</v>
      </c>
    </row>
    <row r="38" spans="1:9" ht="12.75">
      <c r="A38" s="146" t="s">
        <v>126</v>
      </c>
      <c r="B38" s="146" t="s">
        <v>364</v>
      </c>
      <c r="C38" s="146" t="s">
        <v>348</v>
      </c>
      <c r="D38" s="147" t="s">
        <v>421</v>
      </c>
      <c r="E38" s="146">
        <v>3</v>
      </c>
      <c r="F38" s="117">
        <v>0.12575231481481483</v>
      </c>
      <c r="G38" s="13">
        <v>10</v>
      </c>
      <c r="H38" s="82"/>
      <c r="I38" s="157"/>
    </row>
    <row r="39" spans="1:9" ht="12.75">
      <c r="A39" s="146" t="s">
        <v>110</v>
      </c>
      <c r="B39" s="146" t="s">
        <v>111</v>
      </c>
      <c r="C39" s="146" t="s">
        <v>24</v>
      </c>
      <c r="D39" s="147" t="s">
        <v>419</v>
      </c>
      <c r="E39" s="146">
        <v>0</v>
      </c>
      <c r="F39" s="117">
        <v>0.057129629629629634</v>
      </c>
      <c r="G39" s="147">
        <v>100</v>
      </c>
      <c r="H39" s="82" t="s">
        <v>68</v>
      </c>
      <c r="I39" s="82">
        <v>186.19</v>
      </c>
    </row>
    <row r="40" spans="1:7" ht="12.75">
      <c r="A40" t="s">
        <v>225</v>
      </c>
      <c r="B40" t="s">
        <v>291</v>
      </c>
      <c r="C40" t="s">
        <v>24</v>
      </c>
      <c r="D40" t="s">
        <v>414</v>
      </c>
      <c r="E40">
        <v>0</v>
      </c>
      <c r="F40" s="117">
        <v>0.05196759259259259</v>
      </c>
      <c r="G40" s="13">
        <v>86.19153674832963</v>
      </c>
    </row>
    <row r="41" spans="1:9" ht="12.75">
      <c r="A41" t="s">
        <v>374</v>
      </c>
      <c r="B41" t="s">
        <v>248</v>
      </c>
      <c r="C41" t="s">
        <v>410</v>
      </c>
      <c r="D41" t="s">
        <v>414</v>
      </c>
      <c r="E41">
        <v>0</v>
      </c>
      <c r="F41" s="117">
        <v>0.0650462962962963</v>
      </c>
      <c r="G41" s="13">
        <v>68.86120996441282</v>
      </c>
      <c r="H41" s="82" t="s">
        <v>492</v>
      </c>
      <c r="I41" s="82">
        <v>378.5</v>
      </c>
    </row>
    <row r="42" spans="1:9" ht="12.75">
      <c r="A42" t="s">
        <v>395</v>
      </c>
      <c r="B42" t="s">
        <v>396</v>
      </c>
      <c r="C42" t="s">
        <v>410</v>
      </c>
      <c r="D42" t="s">
        <v>417</v>
      </c>
      <c r="E42">
        <v>0</v>
      </c>
      <c r="F42" s="117">
        <v>0.09605324074074073</v>
      </c>
      <c r="G42" s="13">
        <v>52.74129413182311</v>
      </c>
      <c r="I42" s="82"/>
    </row>
    <row r="43" spans="1:9" ht="12.75">
      <c r="A43" t="s">
        <v>384</v>
      </c>
      <c r="B43" t="s">
        <v>99</v>
      </c>
      <c r="C43" t="s">
        <v>410</v>
      </c>
      <c r="D43" t="s">
        <v>415</v>
      </c>
      <c r="E43">
        <v>0</v>
      </c>
      <c r="F43" s="117">
        <v>0.08729166666666667</v>
      </c>
      <c r="G43" s="188">
        <v>52.39989392734022</v>
      </c>
      <c r="I43" s="82"/>
    </row>
    <row r="44" spans="1:9" ht="12.75">
      <c r="A44" s="146" t="s">
        <v>375</v>
      </c>
      <c r="B44" s="146" t="s">
        <v>407</v>
      </c>
      <c r="C44" s="146" t="s">
        <v>410</v>
      </c>
      <c r="D44" s="147" t="s">
        <v>420</v>
      </c>
      <c r="E44" s="146">
        <v>0</v>
      </c>
      <c r="F44" s="117">
        <v>0.08053240740740741</v>
      </c>
      <c r="G44" s="147">
        <v>71.15550445530324</v>
      </c>
      <c r="H44" s="82"/>
      <c r="I44" s="82"/>
    </row>
    <row r="45" spans="1:9" ht="12.75">
      <c r="A45" t="s">
        <v>375</v>
      </c>
      <c r="B45" t="s">
        <v>376</v>
      </c>
      <c r="C45" t="s">
        <v>410</v>
      </c>
      <c r="D45" t="s">
        <v>414</v>
      </c>
      <c r="E45">
        <v>0</v>
      </c>
      <c r="F45" s="117">
        <v>0.0787037037037037</v>
      </c>
      <c r="G45" s="13">
        <v>56.91176470588235</v>
      </c>
      <c r="H45" s="82"/>
      <c r="I45" s="82"/>
    </row>
    <row r="46" spans="1:9" ht="12.75">
      <c r="A46" t="s">
        <v>378</v>
      </c>
      <c r="B46" t="s">
        <v>379</v>
      </c>
      <c r="C46" t="s">
        <v>410</v>
      </c>
      <c r="D46" t="s">
        <v>414</v>
      </c>
      <c r="E46">
        <v>3</v>
      </c>
      <c r="F46" s="117">
        <v>0.06059027777777778</v>
      </c>
      <c r="G46" s="13">
        <v>10</v>
      </c>
      <c r="H46" s="82"/>
      <c r="I46" s="82"/>
    </row>
    <row r="47" spans="1:9" ht="12.75">
      <c r="A47" s="146" t="s">
        <v>405</v>
      </c>
      <c r="B47" s="146" t="s">
        <v>406</v>
      </c>
      <c r="C47" s="146" t="s">
        <v>412</v>
      </c>
      <c r="D47" s="147" t="s">
        <v>419</v>
      </c>
      <c r="E47" s="146">
        <v>0</v>
      </c>
      <c r="F47" s="117">
        <v>0.08599537037037037</v>
      </c>
      <c r="G47" s="147">
        <v>66.43337819650067</v>
      </c>
      <c r="H47" s="167" t="s">
        <v>412</v>
      </c>
      <c r="I47" s="82">
        <v>145.09</v>
      </c>
    </row>
    <row r="48" spans="1:7" ht="12.75">
      <c r="A48" t="s">
        <v>391</v>
      </c>
      <c r="B48" t="s">
        <v>392</v>
      </c>
      <c r="C48" t="s">
        <v>412</v>
      </c>
      <c r="D48" t="s">
        <v>417</v>
      </c>
      <c r="E48">
        <v>0</v>
      </c>
      <c r="F48" s="117">
        <v>0.07550925925925926</v>
      </c>
      <c r="G48" s="195">
        <v>67.09074187614961</v>
      </c>
    </row>
    <row r="49" spans="1:9" ht="12.75">
      <c r="A49" t="s">
        <v>386</v>
      </c>
      <c r="B49" t="s">
        <v>387</v>
      </c>
      <c r="C49" t="s">
        <v>412</v>
      </c>
      <c r="D49" t="s">
        <v>417</v>
      </c>
      <c r="E49">
        <v>0</v>
      </c>
      <c r="F49" s="117">
        <v>0.06440972222222223</v>
      </c>
      <c r="G49" s="13">
        <v>78.6522911051213</v>
      </c>
      <c r="H49" s="82"/>
      <c r="I49" s="82"/>
    </row>
    <row r="50" spans="1:9" ht="12.75">
      <c r="A50" t="s">
        <v>98</v>
      </c>
      <c r="B50" t="s">
        <v>99</v>
      </c>
      <c r="C50" t="s">
        <v>25</v>
      </c>
      <c r="D50" t="s">
        <v>416</v>
      </c>
      <c r="E50">
        <v>0</v>
      </c>
      <c r="F50" s="117">
        <v>0.05186342592592593</v>
      </c>
      <c r="G50" s="13">
        <v>87.16804284757865</v>
      </c>
      <c r="H50" s="167" t="s">
        <v>100</v>
      </c>
      <c r="I50" s="82">
        <v>87.17</v>
      </c>
    </row>
  </sheetData>
  <sheetProtection/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paperSize="9" scale="65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85" zoomScaleNormal="85" zoomScalePageLayoutView="0" workbookViewId="0" topLeftCell="A4">
      <selection activeCell="H6" sqref="H6:I52"/>
    </sheetView>
  </sheetViews>
  <sheetFormatPr defaultColWidth="11.7109375" defaultRowHeight="12.75"/>
  <cols>
    <col min="1" max="1" width="26.8515625" style="146" customWidth="1"/>
    <col min="2" max="2" width="18.8515625" style="146" bestFit="1" customWidth="1"/>
    <col min="3" max="3" width="22.8515625" style="146" bestFit="1" customWidth="1"/>
    <col min="4" max="4" width="12.28125" style="147" customWidth="1"/>
    <col min="5" max="5" width="2.140625" style="146" bestFit="1" customWidth="1"/>
    <col min="6" max="6" width="8.7109375" style="146" bestFit="1" customWidth="1"/>
    <col min="7" max="7" width="8.7109375" style="146" customWidth="1"/>
    <col min="8" max="16384" width="11.7109375" style="146" customWidth="1"/>
  </cols>
  <sheetData>
    <row r="1" spans="1:17" ht="20.25">
      <c r="A1" s="20" t="s">
        <v>172</v>
      </c>
      <c r="B1" s="144"/>
      <c r="F1" s="145"/>
      <c r="G1" s="145"/>
      <c r="H1" s="149"/>
      <c r="I1" s="150"/>
      <c r="J1" s="151"/>
      <c r="K1" s="152"/>
      <c r="L1" s="153"/>
      <c r="M1" s="154"/>
      <c r="N1" s="154"/>
      <c r="O1" s="155"/>
      <c r="P1" s="155"/>
      <c r="Q1" s="156"/>
    </row>
    <row r="3" ht="12.75">
      <c r="A3" s="149" t="s">
        <v>422</v>
      </c>
    </row>
    <row r="4" ht="12.75">
      <c r="A4" s="149"/>
    </row>
    <row r="5" spans="1:9" ht="12.75">
      <c r="A5" s="3" t="s">
        <v>334</v>
      </c>
      <c r="B5" s="3" t="s">
        <v>335</v>
      </c>
      <c r="C5" s="3" t="s">
        <v>336</v>
      </c>
      <c r="D5" s="3" t="s">
        <v>337</v>
      </c>
      <c r="E5"/>
      <c r="F5" s="117"/>
      <c r="G5" s="117"/>
      <c r="I5" s="157"/>
    </row>
    <row r="6" spans="1:9" ht="12.75">
      <c r="A6" t="s">
        <v>280</v>
      </c>
      <c r="B6" t="s">
        <v>275</v>
      </c>
      <c r="C6" t="s">
        <v>281</v>
      </c>
      <c r="D6" t="s">
        <v>418</v>
      </c>
      <c r="E6">
        <v>2</v>
      </c>
      <c r="F6" s="117"/>
      <c r="G6" s="188">
        <v>10</v>
      </c>
      <c r="H6" s="82" t="s">
        <v>312</v>
      </c>
      <c r="I6" s="157">
        <v>67.8</v>
      </c>
    </row>
    <row r="7" spans="1:9" ht="12.75">
      <c r="A7" t="s">
        <v>397</v>
      </c>
      <c r="B7" t="s">
        <v>398</v>
      </c>
      <c r="C7" t="s">
        <v>281</v>
      </c>
      <c r="D7" t="s">
        <v>418</v>
      </c>
      <c r="E7">
        <v>0</v>
      </c>
      <c r="F7" s="189">
        <v>0.09538194444444444</v>
      </c>
      <c r="G7" s="188">
        <v>67.79517048901835</v>
      </c>
      <c r="H7" s="82"/>
      <c r="I7" s="82"/>
    </row>
    <row r="8" spans="1:9" ht="12.75">
      <c r="A8" t="s">
        <v>147</v>
      </c>
      <c r="B8" t="s">
        <v>64</v>
      </c>
      <c r="C8" t="s">
        <v>148</v>
      </c>
      <c r="D8" t="s">
        <v>418</v>
      </c>
      <c r="E8">
        <v>0</v>
      </c>
      <c r="F8" s="189">
        <v>0.06824074074074074</v>
      </c>
      <c r="G8" s="188">
        <v>94.75915875169608</v>
      </c>
      <c r="H8" s="82" t="s">
        <v>490</v>
      </c>
      <c r="I8" s="82">
        <v>94.76</v>
      </c>
    </row>
    <row r="9" spans="1:9" ht="12.75">
      <c r="A9" t="s">
        <v>399</v>
      </c>
      <c r="B9" t="s">
        <v>400</v>
      </c>
      <c r="C9" t="s">
        <v>413</v>
      </c>
      <c r="D9" t="s">
        <v>418</v>
      </c>
      <c r="E9">
        <v>0</v>
      </c>
      <c r="F9" s="189">
        <v>0.11156250000000001</v>
      </c>
      <c r="G9" s="188">
        <v>57.96244423695405</v>
      </c>
      <c r="H9" s="82" t="s">
        <v>437</v>
      </c>
      <c r="I9" s="82">
        <v>238.45</v>
      </c>
    </row>
    <row r="10" spans="1:7" ht="12.75">
      <c r="A10" t="s">
        <v>390</v>
      </c>
      <c r="B10" t="s">
        <v>377</v>
      </c>
      <c r="C10" t="s">
        <v>413</v>
      </c>
      <c r="D10" t="s">
        <v>417</v>
      </c>
      <c r="E10">
        <v>0</v>
      </c>
      <c r="F10" s="189">
        <v>0.08848379629629628</v>
      </c>
      <c r="G10" s="195">
        <v>72.74035317200786</v>
      </c>
    </row>
    <row r="11" spans="1:9" ht="12.75">
      <c r="A11" s="146" t="s">
        <v>408</v>
      </c>
      <c r="B11" s="146" t="s">
        <v>409</v>
      </c>
      <c r="C11" s="146" t="s">
        <v>413</v>
      </c>
      <c r="D11" s="147" t="s">
        <v>421</v>
      </c>
      <c r="E11" s="146">
        <v>0</v>
      </c>
      <c r="F11" s="189">
        <v>0.11456018518518518</v>
      </c>
      <c r="G11" s="191">
        <v>100</v>
      </c>
      <c r="H11" s="82"/>
      <c r="I11" s="82"/>
    </row>
    <row r="12" spans="1:9" ht="12.75">
      <c r="A12" t="s">
        <v>388</v>
      </c>
      <c r="B12" t="s">
        <v>389</v>
      </c>
      <c r="C12" t="s">
        <v>413</v>
      </c>
      <c r="D12" t="s">
        <v>417</v>
      </c>
      <c r="E12">
        <v>0</v>
      </c>
      <c r="F12" s="189">
        <v>0.07996527777777777</v>
      </c>
      <c r="G12" s="188">
        <v>80.4892169633811</v>
      </c>
      <c r="H12" s="82"/>
      <c r="I12" s="82"/>
    </row>
    <row r="13" spans="1:9" ht="12.75">
      <c r="A13" t="s">
        <v>221</v>
      </c>
      <c r="B13" t="s">
        <v>70</v>
      </c>
      <c r="C13" t="s">
        <v>182</v>
      </c>
      <c r="D13" t="s">
        <v>414</v>
      </c>
      <c r="E13">
        <v>0</v>
      </c>
      <c r="F13" s="192">
        <v>0.06152777777777777</v>
      </c>
      <c r="G13" s="188">
        <v>97.78028592927015</v>
      </c>
      <c r="H13" s="82" t="s">
        <v>317</v>
      </c>
      <c r="I13" s="157">
        <v>197.78</v>
      </c>
    </row>
    <row r="14" spans="1:9" ht="12.75">
      <c r="A14" t="s">
        <v>101</v>
      </c>
      <c r="B14" t="s">
        <v>102</v>
      </c>
      <c r="C14" t="s">
        <v>182</v>
      </c>
      <c r="D14" t="s">
        <v>416</v>
      </c>
      <c r="E14">
        <v>0</v>
      </c>
      <c r="F14" s="189">
        <v>0.05234953703703704</v>
      </c>
      <c r="G14" s="188">
        <v>100</v>
      </c>
      <c r="H14" s="82"/>
      <c r="I14" s="82"/>
    </row>
    <row r="15" spans="1:9" ht="12.75">
      <c r="A15" t="s">
        <v>135</v>
      </c>
      <c r="B15" t="s">
        <v>136</v>
      </c>
      <c r="C15" t="s">
        <v>19</v>
      </c>
      <c r="D15" t="s">
        <v>417</v>
      </c>
      <c r="E15">
        <v>0</v>
      </c>
      <c r="F15" s="189">
        <v>0.07993055555555556</v>
      </c>
      <c r="G15" s="195">
        <v>80.52418187083694</v>
      </c>
      <c r="H15" s="82" t="s">
        <v>318</v>
      </c>
      <c r="I15" s="82">
        <v>93.89</v>
      </c>
    </row>
    <row r="16" spans="1:9" ht="12.75">
      <c r="A16" t="s">
        <v>360</v>
      </c>
      <c r="B16" t="s">
        <v>361</v>
      </c>
      <c r="C16" t="s">
        <v>19</v>
      </c>
      <c r="D16" t="s">
        <v>417</v>
      </c>
      <c r="E16">
        <v>0</v>
      </c>
      <c r="F16" s="189">
        <v>0.07672453703703704</v>
      </c>
      <c r="G16" s="188">
        <v>83.88897269573089</v>
      </c>
      <c r="H16" s="82"/>
      <c r="I16" s="82"/>
    </row>
    <row r="17" spans="1:9" ht="12.75">
      <c r="A17" t="s">
        <v>222</v>
      </c>
      <c r="B17" t="s">
        <v>217</v>
      </c>
      <c r="C17" t="s">
        <v>19</v>
      </c>
      <c r="D17" t="s">
        <v>414</v>
      </c>
      <c r="E17">
        <v>3</v>
      </c>
      <c r="F17" s="189"/>
      <c r="G17" s="188">
        <v>10</v>
      </c>
      <c r="H17" s="82"/>
      <c r="I17" s="82"/>
    </row>
    <row r="18" spans="1:9" ht="12.75">
      <c r="A18" t="s">
        <v>259</v>
      </c>
      <c r="B18" t="s">
        <v>260</v>
      </c>
      <c r="C18" t="s">
        <v>261</v>
      </c>
      <c r="D18" t="s">
        <v>417</v>
      </c>
      <c r="E18">
        <v>0</v>
      </c>
      <c r="F18" s="189">
        <v>0.06834490740740741</v>
      </c>
      <c r="G18" s="188">
        <v>94.1744284504657</v>
      </c>
      <c r="H18" s="82" t="s">
        <v>331</v>
      </c>
      <c r="I18" s="82">
        <v>94.17</v>
      </c>
    </row>
    <row r="19" spans="1:9" ht="12.75">
      <c r="A19" t="s">
        <v>75</v>
      </c>
      <c r="B19" t="s">
        <v>296</v>
      </c>
      <c r="C19" t="s">
        <v>22</v>
      </c>
      <c r="D19" t="s">
        <v>414</v>
      </c>
      <c r="E19">
        <v>0</v>
      </c>
      <c r="F19" s="189">
        <v>0.06016203703703704</v>
      </c>
      <c r="G19" s="188">
        <v>100</v>
      </c>
      <c r="H19" s="82" t="s">
        <v>77</v>
      </c>
      <c r="I19" s="82">
        <v>100</v>
      </c>
    </row>
    <row r="20" spans="1:9" ht="12.75">
      <c r="A20" t="s">
        <v>191</v>
      </c>
      <c r="B20" t="s">
        <v>192</v>
      </c>
      <c r="C20" t="s">
        <v>48</v>
      </c>
      <c r="D20" t="s">
        <v>414</v>
      </c>
      <c r="E20">
        <v>0</v>
      </c>
      <c r="F20" s="189">
        <v>0.06432870370370371</v>
      </c>
      <c r="G20" s="188">
        <v>93.52284994602375</v>
      </c>
      <c r="H20" s="167" t="s">
        <v>320</v>
      </c>
      <c r="I20" s="82">
        <v>426.07</v>
      </c>
    </row>
    <row r="21" spans="1:7" ht="12.75">
      <c r="A21" s="146" t="s">
        <v>403</v>
      </c>
      <c r="B21" s="146" t="s">
        <v>404</v>
      </c>
      <c r="C21" s="146" t="s">
        <v>48</v>
      </c>
      <c r="D21" s="147" t="s">
        <v>419</v>
      </c>
      <c r="E21" s="146">
        <v>0</v>
      </c>
      <c r="F21" s="117">
        <v>0.09637731481481482</v>
      </c>
      <c r="G21" s="147">
        <v>69.11252551939472</v>
      </c>
    </row>
    <row r="22" spans="1:7" ht="12.75">
      <c r="A22" t="s">
        <v>382</v>
      </c>
      <c r="B22" t="s">
        <v>383</v>
      </c>
      <c r="C22" t="s">
        <v>48</v>
      </c>
      <c r="D22" t="s">
        <v>415</v>
      </c>
      <c r="E22">
        <v>3</v>
      </c>
      <c r="F22" s="189"/>
      <c r="G22" s="195">
        <v>10</v>
      </c>
    </row>
    <row r="23" spans="1:7" ht="12.75">
      <c r="A23" t="s">
        <v>402</v>
      </c>
      <c r="B23" t="s">
        <v>133</v>
      </c>
      <c r="C23" t="s">
        <v>48</v>
      </c>
      <c r="D23" t="s">
        <v>418</v>
      </c>
      <c r="E23">
        <v>0</v>
      </c>
      <c r="F23" s="189">
        <v>0.09150462962962963</v>
      </c>
      <c r="G23" s="195">
        <v>70.6678472046547</v>
      </c>
    </row>
    <row r="24" spans="1:7" ht="12.75">
      <c r="A24" t="s">
        <v>380</v>
      </c>
      <c r="B24" t="s">
        <v>377</v>
      </c>
      <c r="C24" t="s">
        <v>48</v>
      </c>
      <c r="D24" t="s">
        <v>415</v>
      </c>
      <c r="E24">
        <v>0</v>
      </c>
      <c r="F24" s="189">
        <v>0.07274305555555556</v>
      </c>
      <c r="G24" s="188">
        <v>100</v>
      </c>
    </row>
    <row r="25" spans="1:7" ht="12.75">
      <c r="A25" t="s">
        <v>401</v>
      </c>
      <c r="B25" t="s">
        <v>133</v>
      </c>
      <c r="C25" t="s">
        <v>48</v>
      </c>
      <c r="D25" t="s">
        <v>418</v>
      </c>
      <c r="E25">
        <v>0</v>
      </c>
      <c r="F25" s="189">
        <v>0.08076388888888889</v>
      </c>
      <c r="G25" s="188">
        <v>80.06592146746921</v>
      </c>
    </row>
    <row r="26" spans="1:7" ht="12.75">
      <c r="A26" t="s">
        <v>381</v>
      </c>
      <c r="B26" t="s">
        <v>67</v>
      </c>
      <c r="C26" t="s">
        <v>48</v>
      </c>
      <c r="D26" t="s">
        <v>415</v>
      </c>
      <c r="E26">
        <v>0</v>
      </c>
      <c r="F26" s="189">
        <v>0.09199074074074075</v>
      </c>
      <c r="G26" s="195">
        <v>79.07649723200805</v>
      </c>
    </row>
    <row r="27" spans="1:7" ht="12.75">
      <c r="A27" t="s">
        <v>393</v>
      </c>
      <c r="B27" t="s">
        <v>224</v>
      </c>
      <c r="C27" t="s">
        <v>48</v>
      </c>
      <c r="D27" t="s">
        <v>417</v>
      </c>
      <c r="E27">
        <v>0</v>
      </c>
      <c r="F27" s="189">
        <v>0.07719907407407407</v>
      </c>
      <c r="G27" s="188">
        <v>83.37331334332832</v>
      </c>
    </row>
    <row r="28" spans="1:9" ht="12.75">
      <c r="A28" t="s">
        <v>140</v>
      </c>
      <c r="B28" t="s">
        <v>141</v>
      </c>
      <c r="C28" t="s">
        <v>362</v>
      </c>
      <c r="D28" t="s">
        <v>417</v>
      </c>
      <c r="E28">
        <v>0</v>
      </c>
      <c r="F28" s="189">
        <v>0.07434027777777778</v>
      </c>
      <c r="G28" s="188">
        <v>86.57947999377237</v>
      </c>
      <c r="H28" s="82" t="s">
        <v>321</v>
      </c>
      <c r="I28" s="82">
        <v>86.58</v>
      </c>
    </row>
    <row r="29" spans="1:9" ht="12.75">
      <c r="A29" t="s">
        <v>69</v>
      </c>
      <c r="B29" t="s">
        <v>70</v>
      </c>
      <c r="C29" t="s">
        <v>23</v>
      </c>
      <c r="D29" t="s">
        <v>414</v>
      </c>
      <c r="E29">
        <v>0</v>
      </c>
      <c r="F29" s="189">
        <v>0.06165509259259259</v>
      </c>
      <c r="G29" s="188">
        <v>97.57837431950442</v>
      </c>
      <c r="H29" s="167" t="s">
        <v>71</v>
      </c>
      <c r="I29" s="82">
        <v>97.58</v>
      </c>
    </row>
    <row r="30" spans="1:9" ht="12.75">
      <c r="A30" t="s">
        <v>394</v>
      </c>
      <c r="B30" t="s">
        <v>117</v>
      </c>
      <c r="C30" t="s">
        <v>411</v>
      </c>
      <c r="D30" t="s">
        <v>417</v>
      </c>
      <c r="E30">
        <v>0</v>
      </c>
      <c r="F30" s="189">
        <v>0.09966435185185185</v>
      </c>
      <c r="G30" s="188">
        <v>64.58018813145976</v>
      </c>
      <c r="H30" s="82" t="s">
        <v>491</v>
      </c>
      <c r="I30" s="157">
        <v>134.49</v>
      </c>
    </row>
    <row r="31" spans="1:9" ht="12.75">
      <c r="A31" t="s">
        <v>385</v>
      </c>
      <c r="B31" t="s">
        <v>248</v>
      </c>
      <c r="C31" t="s">
        <v>411</v>
      </c>
      <c r="D31" t="s">
        <v>416</v>
      </c>
      <c r="E31">
        <v>0</v>
      </c>
      <c r="F31" s="189">
        <v>0.07488425925925926</v>
      </c>
      <c r="G31" s="188">
        <v>69.90726429675426</v>
      </c>
      <c r="H31" s="82"/>
      <c r="I31" s="157"/>
    </row>
    <row r="32" spans="1:9" ht="12.75">
      <c r="A32" t="s">
        <v>145</v>
      </c>
      <c r="B32" t="s">
        <v>146</v>
      </c>
      <c r="C32" t="s">
        <v>341</v>
      </c>
      <c r="D32" t="s">
        <v>417</v>
      </c>
      <c r="E32">
        <v>0</v>
      </c>
      <c r="F32" s="189">
        <v>0.06436342592592592</v>
      </c>
      <c r="G32" s="188">
        <v>100</v>
      </c>
      <c r="H32" s="82" t="s">
        <v>65</v>
      </c>
      <c r="I32" s="82">
        <v>199.85</v>
      </c>
    </row>
    <row r="33" spans="1:9" ht="12.75">
      <c r="A33" s="146" t="s">
        <v>63</v>
      </c>
      <c r="B33" s="146" t="s">
        <v>185</v>
      </c>
      <c r="C33" s="146" t="s">
        <v>341</v>
      </c>
      <c r="D33" s="147" t="s">
        <v>414</v>
      </c>
      <c r="E33" s="146">
        <v>0</v>
      </c>
      <c r="F33" s="189">
        <v>0.06025462962962963</v>
      </c>
      <c r="G33" s="188">
        <v>99.84633115635806</v>
      </c>
      <c r="I33" s="82"/>
    </row>
    <row r="34" spans="1:9" ht="12.75">
      <c r="A34" t="s">
        <v>242</v>
      </c>
      <c r="B34" t="s">
        <v>243</v>
      </c>
      <c r="C34" t="s">
        <v>300</v>
      </c>
      <c r="D34" t="s">
        <v>415</v>
      </c>
      <c r="E34">
        <v>0</v>
      </c>
      <c r="F34" s="189">
        <v>0.09760416666666667</v>
      </c>
      <c r="G34" s="188">
        <v>74.52863749555318</v>
      </c>
      <c r="H34" s="82" t="s">
        <v>323</v>
      </c>
      <c r="I34" s="82">
        <v>174.53</v>
      </c>
    </row>
    <row r="35" spans="1:9" ht="12.75">
      <c r="A35" s="146" t="s">
        <v>250</v>
      </c>
      <c r="B35" s="146" t="s">
        <v>299</v>
      </c>
      <c r="C35" s="146" t="s">
        <v>300</v>
      </c>
      <c r="D35" s="147" t="s">
        <v>420</v>
      </c>
      <c r="E35" s="146">
        <v>0</v>
      </c>
      <c r="F35" s="117">
        <v>0.06541666666666666</v>
      </c>
      <c r="G35" s="146">
        <v>100</v>
      </c>
      <c r="H35" s="82"/>
      <c r="I35" s="157"/>
    </row>
    <row r="36" spans="1:9" ht="12.75">
      <c r="A36" s="146" t="s">
        <v>149</v>
      </c>
      <c r="B36" s="146" t="s">
        <v>150</v>
      </c>
      <c r="C36" s="146" t="s">
        <v>348</v>
      </c>
      <c r="D36" s="147" t="s">
        <v>418</v>
      </c>
      <c r="E36" s="146">
        <v>0</v>
      </c>
      <c r="F36" s="189">
        <v>0.06734953703703704</v>
      </c>
      <c r="G36" s="195">
        <v>96.01306066334423</v>
      </c>
      <c r="H36" s="82" t="s">
        <v>324</v>
      </c>
      <c r="I36" s="82">
        <v>319.49</v>
      </c>
    </row>
    <row r="37" spans="1:7" ht="12.75">
      <c r="A37" s="146" t="s">
        <v>151</v>
      </c>
      <c r="B37" s="146" t="s">
        <v>152</v>
      </c>
      <c r="C37" s="146" t="s">
        <v>348</v>
      </c>
      <c r="D37" s="147" t="s">
        <v>418</v>
      </c>
      <c r="E37" s="146">
        <v>0</v>
      </c>
      <c r="F37" s="189">
        <v>0.06466435185185186</v>
      </c>
      <c r="G37" s="188">
        <v>100</v>
      </c>
    </row>
    <row r="38" spans="1:9" ht="12.75">
      <c r="A38" s="146" t="s">
        <v>209</v>
      </c>
      <c r="B38" s="146" t="s">
        <v>70</v>
      </c>
      <c r="C38" s="146" t="s">
        <v>348</v>
      </c>
      <c r="D38" s="147" t="s">
        <v>414</v>
      </c>
      <c r="E38" s="146">
        <v>0</v>
      </c>
      <c r="F38" s="189">
        <v>0.07736111111111112</v>
      </c>
      <c r="G38" s="188">
        <v>77.76780371035308</v>
      </c>
      <c r="H38" s="82"/>
      <c r="I38" s="157"/>
    </row>
    <row r="39" spans="1:7" ht="12.75">
      <c r="A39" s="146" t="s">
        <v>363</v>
      </c>
      <c r="B39" s="146" t="s">
        <v>144</v>
      </c>
      <c r="C39" s="146" t="s">
        <v>348</v>
      </c>
      <c r="D39" s="147" t="s">
        <v>417</v>
      </c>
      <c r="E39" s="146">
        <v>0</v>
      </c>
      <c r="F39" s="189">
        <v>0.12702546296296297</v>
      </c>
      <c r="G39" s="188">
        <v>50.66970387243735</v>
      </c>
    </row>
    <row r="40" spans="1:9" ht="12.75">
      <c r="A40" s="146" t="s">
        <v>126</v>
      </c>
      <c r="B40" s="146" t="s">
        <v>364</v>
      </c>
      <c r="C40" s="146" t="s">
        <v>348</v>
      </c>
      <c r="D40" s="147" t="s">
        <v>421</v>
      </c>
      <c r="E40" s="146">
        <v>0</v>
      </c>
      <c r="F40" s="117">
        <v>0.12582175925925926</v>
      </c>
      <c r="G40" s="13">
        <v>91.0495814552479</v>
      </c>
      <c r="H40" s="82"/>
      <c r="I40" s="157"/>
    </row>
    <row r="41" spans="1:9" ht="12.75">
      <c r="A41" s="146" t="s">
        <v>110</v>
      </c>
      <c r="B41" s="146" t="s">
        <v>111</v>
      </c>
      <c r="C41" s="146" t="s">
        <v>24</v>
      </c>
      <c r="D41" s="147" t="s">
        <v>419</v>
      </c>
      <c r="E41" s="146">
        <v>0</v>
      </c>
      <c r="F41" s="117">
        <v>0.06660879629629629</v>
      </c>
      <c r="G41" s="147">
        <v>100</v>
      </c>
      <c r="H41" s="82" t="s">
        <v>68</v>
      </c>
      <c r="I41" s="82">
        <v>174.35</v>
      </c>
    </row>
    <row r="42" spans="1:7" ht="12.75">
      <c r="A42" t="s">
        <v>225</v>
      </c>
      <c r="B42" t="s">
        <v>291</v>
      </c>
      <c r="C42" t="s">
        <v>24</v>
      </c>
      <c r="D42" t="s">
        <v>414</v>
      </c>
      <c r="E42">
        <v>0</v>
      </c>
      <c r="F42" s="189">
        <v>0.08091435185185185</v>
      </c>
      <c r="G42" s="188">
        <v>74.35273923616079</v>
      </c>
    </row>
    <row r="43" spans="1:9" ht="12.75">
      <c r="A43" t="s">
        <v>374</v>
      </c>
      <c r="B43" t="s">
        <v>248</v>
      </c>
      <c r="C43" t="s">
        <v>410</v>
      </c>
      <c r="D43" t="s">
        <v>414</v>
      </c>
      <c r="E43">
        <v>0</v>
      </c>
      <c r="F43" s="189">
        <v>0.07809027777777779</v>
      </c>
      <c r="G43" s="188">
        <v>77.04164813991403</v>
      </c>
      <c r="H43" s="82" t="s">
        <v>492</v>
      </c>
      <c r="I43" s="82">
        <v>372.19</v>
      </c>
    </row>
    <row r="44" spans="1:9" ht="12.75">
      <c r="A44" t="s">
        <v>395</v>
      </c>
      <c r="B44" t="s">
        <v>396</v>
      </c>
      <c r="C44" t="s">
        <v>410</v>
      </c>
      <c r="D44" t="s">
        <v>417</v>
      </c>
      <c r="E44">
        <v>0</v>
      </c>
      <c r="F44" s="189">
        <v>0.12491898148148149</v>
      </c>
      <c r="G44" s="188">
        <v>51.5241360140832</v>
      </c>
      <c r="I44" s="82"/>
    </row>
    <row r="45" spans="1:9" ht="12.75">
      <c r="A45" t="s">
        <v>384</v>
      </c>
      <c r="B45" t="s">
        <v>99</v>
      </c>
      <c r="C45" t="s">
        <v>410</v>
      </c>
      <c r="D45" t="s">
        <v>415</v>
      </c>
      <c r="E45">
        <v>3</v>
      </c>
      <c r="F45" s="189">
        <v>0.1272222222222222</v>
      </c>
      <c r="G45" s="188">
        <v>10</v>
      </c>
      <c r="I45" s="82"/>
    </row>
    <row r="46" spans="1:9" ht="12.75">
      <c r="A46" s="146" t="s">
        <v>375</v>
      </c>
      <c r="B46" s="146" t="s">
        <v>407</v>
      </c>
      <c r="C46" s="146" t="s">
        <v>410</v>
      </c>
      <c r="D46" s="147" t="s">
        <v>420</v>
      </c>
      <c r="E46" s="146">
        <v>0</v>
      </c>
      <c r="F46" s="189">
        <v>0.07238425925925926</v>
      </c>
      <c r="G46" s="190">
        <v>90.37416053725616</v>
      </c>
      <c r="H46" s="82"/>
      <c r="I46" s="82"/>
    </row>
    <row r="47" spans="1:9" ht="12.75">
      <c r="A47" t="s">
        <v>375</v>
      </c>
      <c r="B47" t="s">
        <v>376</v>
      </c>
      <c r="C47" t="s">
        <v>410</v>
      </c>
      <c r="D47" t="s">
        <v>414</v>
      </c>
      <c r="E47">
        <v>0</v>
      </c>
      <c r="F47" s="189">
        <v>0.085</v>
      </c>
      <c r="G47" s="188">
        <v>70.77886710239652</v>
      </c>
      <c r="H47" s="82"/>
      <c r="I47" s="82"/>
    </row>
    <row r="48" spans="1:9" ht="12.75">
      <c r="A48" t="s">
        <v>378</v>
      </c>
      <c r="B48" t="s">
        <v>379</v>
      </c>
      <c r="C48" t="s">
        <v>410</v>
      </c>
      <c r="D48" t="s">
        <v>414</v>
      </c>
      <c r="E48">
        <v>0</v>
      </c>
      <c r="F48" s="189">
        <v>0.08302083333333334</v>
      </c>
      <c r="G48" s="188">
        <v>72.46619266694549</v>
      </c>
      <c r="H48" s="82"/>
      <c r="I48" s="82"/>
    </row>
    <row r="49" spans="1:9" ht="12.75">
      <c r="A49" s="146" t="s">
        <v>405</v>
      </c>
      <c r="B49" s="146" t="s">
        <v>406</v>
      </c>
      <c r="C49" s="146" t="s">
        <v>412</v>
      </c>
      <c r="D49" s="147" t="s">
        <v>419</v>
      </c>
      <c r="E49" s="146">
        <v>0</v>
      </c>
      <c r="F49" s="117">
        <v>0.10803240740740742</v>
      </c>
      <c r="G49" s="147">
        <v>61.65631026355259</v>
      </c>
      <c r="H49" s="167" t="s">
        <v>412</v>
      </c>
      <c r="I49" s="82">
        <v>139.89</v>
      </c>
    </row>
    <row r="50" spans="1:7" ht="12.75">
      <c r="A50" t="s">
        <v>391</v>
      </c>
      <c r="B50" t="s">
        <v>392</v>
      </c>
      <c r="C50" t="s">
        <v>412</v>
      </c>
      <c r="D50" t="s">
        <v>417</v>
      </c>
      <c r="E50">
        <v>0</v>
      </c>
      <c r="F50" s="189">
        <v>0.08482638888888888</v>
      </c>
      <c r="G50" s="195">
        <v>75.87665438668304</v>
      </c>
    </row>
    <row r="51" spans="1:9" ht="12.75">
      <c r="A51" t="s">
        <v>386</v>
      </c>
      <c r="B51" t="s">
        <v>387</v>
      </c>
      <c r="C51" t="s">
        <v>412</v>
      </c>
      <c r="D51" t="s">
        <v>417</v>
      </c>
      <c r="E51">
        <v>0</v>
      </c>
      <c r="F51" s="189">
        <v>0.08226851851851852</v>
      </c>
      <c r="G51" s="188">
        <v>78.23579065841305</v>
      </c>
      <c r="H51" s="82"/>
      <c r="I51" s="82"/>
    </row>
    <row r="52" spans="1:9" ht="12.75">
      <c r="A52" t="s">
        <v>98</v>
      </c>
      <c r="B52" t="s">
        <v>99</v>
      </c>
      <c r="C52" t="s">
        <v>25</v>
      </c>
      <c r="D52" t="s">
        <v>416</v>
      </c>
      <c r="E52">
        <v>0</v>
      </c>
      <c r="F52" s="189">
        <v>0.05401620370370371</v>
      </c>
      <c r="G52" s="188">
        <v>96.91450610670665</v>
      </c>
      <c r="H52" s="167" t="s">
        <v>100</v>
      </c>
      <c r="I52" s="82">
        <v>96.91</v>
      </c>
    </row>
  </sheetData>
  <sheetProtection/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paperSize="9" scale="65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PageLayoutView="0" workbookViewId="0" topLeftCell="A1">
      <selection activeCell="G5" sqref="G5:H72"/>
    </sheetView>
  </sheetViews>
  <sheetFormatPr defaultColWidth="11.7109375" defaultRowHeight="12.75"/>
  <cols>
    <col min="1" max="1" width="20.7109375" style="146" customWidth="1"/>
    <col min="2" max="2" width="16.421875" style="146" customWidth="1"/>
    <col min="3" max="3" width="18.421875" style="146" customWidth="1"/>
    <col min="4" max="5" width="7.57421875" style="146" customWidth="1"/>
    <col min="6" max="6" width="7.140625" style="147" customWidth="1"/>
    <col min="7" max="7" width="18.421875" style="146" customWidth="1"/>
    <col min="8" max="16384" width="11.7109375" style="146" customWidth="1"/>
  </cols>
  <sheetData>
    <row r="1" spans="1:18" ht="20.25">
      <c r="A1" s="20" t="s">
        <v>172</v>
      </c>
      <c r="B1" s="144"/>
      <c r="C1" s="145"/>
      <c r="G1" s="145"/>
      <c r="H1" s="148"/>
      <c r="I1" s="149"/>
      <c r="J1" s="150"/>
      <c r="K1" s="151"/>
      <c r="L1" s="152"/>
      <c r="M1" s="153"/>
      <c r="N1" s="154"/>
      <c r="O1" s="154"/>
      <c r="P1" s="155"/>
      <c r="Q1" s="155"/>
      <c r="R1" s="156"/>
    </row>
    <row r="3" ht="12.75">
      <c r="A3" s="149" t="s">
        <v>426</v>
      </c>
    </row>
    <row r="5" spans="1:8" ht="12.75">
      <c r="A5" t="s">
        <v>457</v>
      </c>
      <c r="B5" t="s">
        <v>458</v>
      </c>
      <c r="C5" t="s">
        <v>459</v>
      </c>
      <c r="D5" t="s">
        <v>240</v>
      </c>
      <c r="E5" s="117">
        <v>0.08121527777777778</v>
      </c>
      <c r="F5" s="13">
        <v>77.01296850505915</v>
      </c>
      <c r="G5" s="82" t="s">
        <v>493</v>
      </c>
      <c r="H5" s="157">
        <v>77.01</v>
      </c>
    </row>
    <row r="6" spans="1:8" ht="12.75">
      <c r="A6" t="s">
        <v>93</v>
      </c>
      <c r="B6" t="s">
        <v>94</v>
      </c>
      <c r="C6" t="s">
        <v>44</v>
      </c>
      <c r="D6" t="s">
        <v>183</v>
      </c>
      <c r="E6" s="117">
        <v>0.03826388888888889</v>
      </c>
      <c r="F6" s="13">
        <v>96.06775559588627</v>
      </c>
      <c r="G6" s="82" t="s">
        <v>95</v>
      </c>
      <c r="H6" s="157">
        <v>163.21</v>
      </c>
    </row>
    <row r="7" spans="1:6" ht="12.75">
      <c r="A7" t="s">
        <v>93</v>
      </c>
      <c r="B7" t="s">
        <v>203</v>
      </c>
      <c r="C7" t="s">
        <v>44</v>
      </c>
      <c r="D7" t="s">
        <v>183</v>
      </c>
      <c r="E7" s="117">
        <v>0.052141203703703703</v>
      </c>
      <c r="F7" s="195">
        <v>70.49944506104328</v>
      </c>
    </row>
    <row r="8" spans="1:8" ht="12.75">
      <c r="A8" t="s">
        <v>343</v>
      </c>
      <c r="B8" t="s">
        <v>344</v>
      </c>
      <c r="C8" t="s">
        <v>44</v>
      </c>
      <c r="D8" t="s">
        <v>187</v>
      </c>
      <c r="E8" s="117">
        <v>0.07861111111111112</v>
      </c>
      <c r="F8" s="13">
        <v>67.13780918727915</v>
      </c>
      <c r="G8" s="82"/>
      <c r="H8" s="157"/>
    </row>
    <row r="9" spans="1:8" ht="12.75">
      <c r="A9" t="s">
        <v>427</v>
      </c>
      <c r="B9" t="s">
        <v>428</v>
      </c>
      <c r="C9" t="s">
        <v>429</v>
      </c>
      <c r="D9" t="s">
        <v>184</v>
      </c>
      <c r="E9" s="117">
        <v>0.058541666666666665</v>
      </c>
      <c r="F9" s="13">
        <v>99.2091735863978</v>
      </c>
      <c r="G9" s="82" t="s">
        <v>313</v>
      </c>
      <c r="H9" s="157">
        <v>282.23</v>
      </c>
    </row>
    <row r="10" spans="1:8" ht="12.75">
      <c r="A10" t="s">
        <v>265</v>
      </c>
      <c r="B10" t="s">
        <v>99</v>
      </c>
      <c r="C10" t="s">
        <v>429</v>
      </c>
      <c r="D10" t="s">
        <v>258</v>
      </c>
      <c r="E10" s="117">
        <v>0.06011574074074074</v>
      </c>
      <c r="F10" s="13">
        <v>83.01886792452831</v>
      </c>
      <c r="G10" s="82"/>
      <c r="H10" s="157"/>
    </row>
    <row r="11" spans="1:8" ht="12.75">
      <c r="A11" t="s">
        <v>441</v>
      </c>
      <c r="B11" t="s">
        <v>107</v>
      </c>
      <c r="C11" t="s">
        <v>429</v>
      </c>
      <c r="D11" t="s">
        <v>276</v>
      </c>
      <c r="E11" s="117">
        <v>0.06997685185185186</v>
      </c>
      <c r="F11" s="13">
        <v>100</v>
      </c>
      <c r="G11" s="82"/>
      <c r="H11" s="157"/>
    </row>
    <row r="12" spans="1:8" ht="12.75">
      <c r="A12" t="s">
        <v>147</v>
      </c>
      <c r="B12" t="s">
        <v>64</v>
      </c>
      <c r="C12" t="s">
        <v>148</v>
      </c>
      <c r="D12" t="s">
        <v>282</v>
      </c>
      <c r="E12" s="117">
        <v>0.062233796296296294</v>
      </c>
      <c r="F12" s="13">
        <v>74.03756741677515</v>
      </c>
      <c r="G12" s="82" t="s">
        <v>490</v>
      </c>
      <c r="H12" s="157">
        <v>74.04</v>
      </c>
    </row>
    <row r="13" spans="1:8" ht="12.75">
      <c r="A13" t="s">
        <v>479</v>
      </c>
      <c r="B13" t="s">
        <v>480</v>
      </c>
      <c r="C13" t="s">
        <v>190</v>
      </c>
      <c r="D13" t="s">
        <v>258</v>
      </c>
      <c r="E13" s="117">
        <v>0.05443287037037037</v>
      </c>
      <c r="F13" s="13">
        <v>91.68615777163514</v>
      </c>
      <c r="G13" s="82" t="s">
        <v>494</v>
      </c>
      <c r="H13" s="157">
        <v>188.87</v>
      </c>
    </row>
    <row r="14" spans="1:8" ht="12.75">
      <c r="A14" t="s">
        <v>189</v>
      </c>
      <c r="B14" t="s">
        <v>70</v>
      </c>
      <c r="C14" t="s">
        <v>190</v>
      </c>
      <c r="D14" t="s">
        <v>187</v>
      </c>
      <c r="E14" s="117">
        <v>0.05430555555555555</v>
      </c>
      <c r="F14" s="13">
        <v>97.18670076726343</v>
      </c>
      <c r="G14" s="82"/>
      <c r="H14" s="157"/>
    </row>
    <row r="15" spans="1:8" ht="12.75">
      <c r="A15" t="s">
        <v>72</v>
      </c>
      <c r="B15" t="s">
        <v>73</v>
      </c>
      <c r="C15" t="s">
        <v>198</v>
      </c>
      <c r="D15" t="s">
        <v>187</v>
      </c>
      <c r="E15" s="117">
        <v>0.05277777777777778</v>
      </c>
      <c r="F15" s="13">
        <v>100</v>
      </c>
      <c r="G15" s="82" t="s">
        <v>74</v>
      </c>
      <c r="H15" s="157">
        <v>100</v>
      </c>
    </row>
    <row r="16" spans="1:8" ht="12.75">
      <c r="A16" t="s">
        <v>262</v>
      </c>
      <c r="B16" t="s">
        <v>218</v>
      </c>
      <c r="C16" t="s">
        <v>32</v>
      </c>
      <c r="D16" t="s">
        <v>258</v>
      </c>
      <c r="E16" s="117">
        <v>0.06653935185185185</v>
      </c>
      <c r="F16" s="13">
        <v>75.00434858236216</v>
      </c>
      <c r="G16" s="82" t="s">
        <v>315</v>
      </c>
      <c r="H16" s="157">
        <v>402.45</v>
      </c>
    </row>
    <row r="17" spans="1:8" ht="12.75">
      <c r="A17" t="s">
        <v>442</v>
      </c>
      <c r="B17" t="s">
        <v>443</v>
      </c>
      <c r="C17" t="s">
        <v>32</v>
      </c>
      <c r="D17" t="s">
        <v>276</v>
      </c>
      <c r="E17" s="117">
        <v>0.07270833333333333</v>
      </c>
      <c r="F17" s="13">
        <v>96.24323463865012</v>
      </c>
      <c r="G17" s="82"/>
      <c r="H17" s="157"/>
    </row>
    <row r="18" spans="1:8" ht="12.75">
      <c r="A18" t="s">
        <v>483</v>
      </c>
      <c r="B18" t="s">
        <v>484</v>
      </c>
      <c r="C18" t="s">
        <v>32</v>
      </c>
      <c r="D18" t="s">
        <v>282</v>
      </c>
      <c r="E18" s="117">
        <v>0.06015046296296297</v>
      </c>
      <c r="F18" s="13">
        <v>76.60188570329034</v>
      </c>
      <c r="G18" s="82"/>
      <c r="H18" s="157"/>
    </row>
    <row r="19" spans="1:8" ht="12.75">
      <c r="A19" t="s">
        <v>444</v>
      </c>
      <c r="B19" t="s">
        <v>445</v>
      </c>
      <c r="C19" t="s">
        <v>32</v>
      </c>
      <c r="D19" t="s">
        <v>276</v>
      </c>
      <c r="E19" s="117">
        <v>0.07599537037037037</v>
      </c>
      <c r="F19" s="13">
        <v>92.08041425525437</v>
      </c>
      <c r="G19" s="82"/>
      <c r="H19" s="157"/>
    </row>
    <row r="20" spans="1:6" ht="12.75">
      <c r="A20" t="s">
        <v>446</v>
      </c>
      <c r="B20" t="s">
        <v>447</v>
      </c>
      <c r="C20" t="s">
        <v>32</v>
      </c>
      <c r="D20" t="s">
        <v>183</v>
      </c>
      <c r="E20" s="117">
        <v>0.0587962962962963</v>
      </c>
      <c r="F20" s="13">
        <v>62.51968503937007</v>
      </c>
    </row>
    <row r="21" spans="1:6" ht="12.75">
      <c r="A21" t="s">
        <v>477</v>
      </c>
      <c r="B21" t="s">
        <v>154</v>
      </c>
      <c r="C21" t="s">
        <v>32</v>
      </c>
      <c r="D21" t="s">
        <v>258</v>
      </c>
      <c r="E21" s="117">
        <v>0.07839120370370371</v>
      </c>
      <c r="F21" s="195">
        <v>63.664550420788416</v>
      </c>
    </row>
    <row r="22" spans="1:8" ht="12.75">
      <c r="A22" t="s">
        <v>408</v>
      </c>
      <c r="B22" t="s">
        <v>409</v>
      </c>
      <c r="C22" t="s">
        <v>437</v>
      </c>
      <c r="D22" t="s">
        <v>276</v>
      </c>
      <c r="E22" s="117">
        <v>0.07949074074074074</v>
      </c>
      <c r="F22" s="13">
        <v>88.03145020384393</v>
      </c>
      <c r="G22" s="82" t="s">
        <v>437</v>
      </c>
      <c r="H22" s="157">
        <v>98.03</v>
      </c>
    </row>
    <row r="23" spans="1:8" ht="12.75">
      <c r="A23" t="s">
        <v>388</v>
      </c>
      <c r="B23" t="s">
        <v>389</v>
      </c>
      <c r="C23" t="s">
        <v>437</v>
      </c>
      <c r="D23" t="s">
        <v>258</v>
      </c>
      <c r="E23"/>
      <c r="F23" s="13">
        <v>10</v>
      </c>
      <c r="G23" s="82"/>
      <c r="H23" s="157"/>
    </row>
    <row r="24" spans="1:8" ht="12.75">
      <c r="A24" t="s">
        <v>474</v>
      </c>
      <c r="B24" t="s">
        <v>475</v>
      </c>
      <c r="C24" t="s">
        <v>476</v>
      </c>
      <c r="D24" t="s">
        <v>258</v>
      </c>
      <c r="E24" s="117">
        <v>0.06668981481481481</v>
      </c>
      <c r="F24" s="13">
        <v>74.8351266921208</v>
      </c>
      <c r="G24" s="82" t="s">
        <v>495</v>
      </c>
      <c r="H24" s="157">
        <v>74.84</v>
      </c>
    </row>
    <row r="25" spans="1:8" ht="12.75">
      <c r="A25" t="s">
        <v>270</v>
      </c>
      <c r="B25" t="s">
        <v>271</v>
      </c>
      <c r="C25" t="s">
        <v>26</v>
      </c>
      <c r="D25" t="s">
        <v>258</v>
      </c>
      <c r="E25" s="117">
        <v>0.057812499999999996</v>
      </c>
      <c r="F25" s="13">
        <v>86.32632632632632</v>
      </c>
      <c r="G25" s="82" t="s">
        <v>316</v>
      </c>
      <c r="H25" s="157">
        <v>266.15</v>
      </c>
    </row>
    <row r="26" spans="1:8" ht="12.75">
      <c r="A26" t="s">
        <v>357</v>
      </c>
      <c r="B26" t="s">
        <v>253</v>
      </c>
      <c r="C26" t="s">
        <v>26</v>
      </c>
      <c r="D26" t="s">
        <v>436</v>
      </c>
      <c r="E26" s="117">
        <v>0.11052083333333333</v>
      </c>
      <c r="F26" s="13">
        <v>100</v>
      </c>
      <c r="G26" s="82"/>
      <c r="H26" s="157"/>
    </row>
    <row r="27" spans="1:6" ht="12.75">
      <c r="A27" t="s">
        <v>237</v>
      </c>
      <c r="B27" t="s">
        <v>238</v>
      </c>
      <c r="C27" t="s">
        <v>26</v>
      </c>
      <c r="D27" t="s">
        <v>231</v>
      </c>
      <c r="E27" s="117">
        <v>0.08179398148148148</v>
      </c>
      <c r="F27" s="13">
        <v>79.8217065232772</v>
      </c>
    </row>
    <row r="28" spans="1:8" ht="12.75">
      <c r="A28" t="s">
        <v>430</v>
      </c>
      <c r="B28" t="s">
        <v>431</v>
      </c>
      <c r="C28" t="s">
        <v>432</v>
      </c>
      <c r="D28" t="s">
        <v>231</v>
      </c>
      <c r="E28" s="117">
        <v>0.10725694444444445</v>
      </c>
      <c r="F28" s="13">
        <v>60.87191108233516</v>
      </c>
      <c r="G28" s="82" t="s">
        <v>496</v>
      </c>
      <c r="H28" s="157">
        <v>60.87</v>
      </c>
    </row>
    <row r="29" spans="1:8" ht="12.75">
      <c r="A29" t="s">
        <v>460</v>
      </c>
      <c r="B29" t="s">
        <v>461</v>
      </c>
      <c r="C29" t="s">
        <v>462</v>
      </c>
      <c r="D29" t="s">
        <v>240</v>
      </c>
      <c r="E29" s="117">
        <v>0.0625462962962963</v>
      </c>
      <c r="F29" s="13">
        <v>100</v>
      </c>
      <c r="G29" s="82" t="s">
        <v>497</v>
      </c>
      <c r="H29" s="157">
        <v>100</v>
      </c>
    </row>
    <row r="30" spans="1:8" ht="12.75">
      <c r="A30" t="s">
        <v>464</v>
      </c>
      <c r="B30" t="s">
        <v>465</v>
      </c>
      <c r="C30" t="s">
        <v>182</v>
      </c>
      <c r="D30" t="s">
        <v>258</v>
      </c>
      <c r="E30" s="117">
        <v>0.04990740740740741</v>
      </c>
      <c r="F30" s="13">
        <v>100</v>
      </c>
      <c r="G30" s="82" t="s">
        <v>317</v>
      </c>
      <c r="H30" s="157">
        <v>370.49</v>
      </c>
    </row>
    <row r="31" spans="1:6" ht="12.75">
      <c r="A31" t="s">
        <v>453</v>
      </c>
      <c r="B31" t="s">
        <v>454</v>
      </c>
      <c r="C31" t="s">
        <v>182</v>
      </c>
      <c r="D31" t="s">
        <v>187</v>
      </c>
      <c r="E31" s="117">
        <v>0.07026620370370369</v>
      </c>
      <c r="F31" s="13">
        <v>75.11118431889311</v>
      </c>
    </row>
    <row r="32" spans="1:8" ht="12.75">
      <c r="A32" t="s">
        <v>104</v>
      </c>
      <c r="B32" t="s">
        <v>105</v>
      </c>
      <c r="C32" t="s">
        <v>182</v>
      </c>
      <c r="D32" t="s">
        <v>184</v>
      </c>
      <c r="E32" s="117">
        <v>0.05807870370370371</v>
      </c>
      <c r="F32" s="13">
        <v>100</v>
      </c>
      <c r="H32" s="82"/>
    </row>
    <row r="33" spans="1:8" ht="12.75">
      <c r="A33" t="s">
        <v>221</v>
      </c>
      <c r="B33" t="s">
        <v>70</v>
      </c>
      <c r="C33" t="s">
        <v>182</v>
      </c>
      <c r="D33" t="s">
        <v>187</v>
      </c>
      <c r="E33" s="117">
        <v>0.05533564814814815</v>
      </c>
      <c r="F33" s="13">
        <v>95.37753608031792</v>
      </c>
      <c r="G33" s="82"/>
      <c r="H33" s="82"/>
    </row>
    <row r="34" spans="1:8" ht="12.75">
      <c r="A34" t="s">
        <v>135</v>
      </c>
      <c r="B34" t="s">
        <v>136</v>
      </c>
      <c r="C34" t="s">
        <v>19</v>
      </c>
      <c r="D34" t="s">
        <v>258</v>
      </c>
      <c r="E34" s="117">
        <v>0.060034722222222225</v>
      </c>
      <c r="F34" s="195">
        <v>83.13090418353576</v>
      </c>
      <c r="G34" s="82" t="s">
        <v>318</v>
      </c>
      <c r="H34" s="82">
        <v>105.57</v>
      </c>
    </row>
    <row r="35" spans="1:8" ht="12.75">
      <c r="A35" t="s">
        <v>360</v>
      </c>
      <c r="B35" t="s">
        <v>361</v>
      </c>
      <c r="C35" t="s">
        <v>19</v>
      </c>
      <c r="D35" t="s">
        <v>258</v>
      </c>
      <c r="E35" s="117">
        <v>0.06594907407407408</v>
      </c>
      <c r="F35" s="195">
        <v>75.67567567567566</v>
      </c>
      <c r="G35" s="82"/>
      <c r="H35" s="82"/>
    </row>
    <row r="36" spans="1:8" ht="12.75">
      <c r="A36" t="s">
        <v>257</v>
      </c>
      <c r="B36" t="s">
        <v>70</v>
      </c>
      <c r="C36" t="s">
        <v>19</v>
      </c>
      <c r="D36" t="s">
        <v>258</v>
      </c>
      <c r="E36" s="117">
        <v>0.052222222222222225</v>
      </c>
      <c r="F36" s="13">
        <v>95.56737588652481</v>
      </c>
      <c r="G36" s="82"/>
      <c r="H36" s="82"/>
    </row>
    <row r="37" spans="1:8" ht="12.75">
      <c r="A37" t="s">
        <v>222</v>
      </c>
      <c r="B37" t="s">
        <v>217</v>
      </c>
      <c r="C37" t="s">
        <v>19</v>
      </c>
      <c r="D37" t="s">
        <v>187</v>
      </c>
      <c r="E37" s="117">
        <v>0.0825462962962963</v>
      </c>
      <c r="F37" s="13">
        <v>10</v>
      </c>
      <c r="H37" s="82"/>
    </row>
    <row r="38" spans="1:8" ht="12.75">
      <c r="A38" t="s">
        <v>259</v>
      </c>
      <c r="B38" t="s">
        <v>260</v>
      </c>
      <c r="C38" t="s">
        <v>463</v>
      </c>
      <c r="D38" t="s">
        <v>258</v>
      </c>
      <c r="E38" s="117">
        <v>0.05326388888888889</v>
      </c>
      <c r="F38" s="13">
        <v>93.69839200347676</v>
      </c>
      <c r="G38" s="82" t="s">
        <v>319</v>
      </c>
      <c r="H38" s="82">
        <v>93.7</v>
      </c>
    </row>
    <row r="39" spans="1:8" ht="12.75">
      <c r="A39" t="s">
        <v>353</v>
      </c>
      <c r="B39" t="s">
        <v>354</v>
      </c>
      <c r="C39" t="s">
        <v>22</v>
      </c>
      <c r="D39" t="s">
        <v>276</v>
      </c>
      <c r="E39" s="117">
        <v>0.08204861111111111</v>
      </c>
      <c r="F39" s="13">
        <v>85.2870644660742</v>
      </c>
      <c r="G39" s="82" t="s">
        <v>77</v>
      </c>
      <c r="H39" s="82">
        <v>181.51</v>
      </c>
    </row>
    <row r="40" spans="1:6" ht="12.75">
      <c r="A40" t="s">
        <v>75</v>
      </c>
      <c r="B40" t="s">
        <v>296</v>
      </c>
      <c r="C40" t="s">
        <v>22</v>
      </c>
      <c r="D40" t="s">
        <v>187</v>
      </c>
      <c r="E40" s="117">
        <v>0.05484953703703704</v>
      </c>
      <c r="F40" s="13">
        <v>96.2228318210593</v>
      </c>
    </row>
    <row r="41" spans="1:8" ht="12.75">
      <c r="A41" t="s">
        <v>481</v>
      </c>
      <c r="B41" t="s">
        <v>482</v>
      </c>
      <c r="C41" t="s">
        <v>48</v>
      </c>
      <c r="D41" t="s">
        <v>282</v>
      </c>
      <c r="E41" s="117">
        <v>0.04902777777777778</v>
      </c>
      <c r="F41" s="195">
        <v>93.98016997167137</v>
      </c>
      <c r="G41" s="82" t="s">
        <v>320</v>
      </c>
      <c r="H41" s="82">
        <v>343.54</v>
      </c>
    </row>
    <row r="42" spans="1:8" ht="12.75">
      <c r="A42" t="s">
        <v>191</v>
      </c>
      <c r="B42" t="s">
        <v>192</v>
      </c>
      <c r="C42" t="s">
        <v>48</v>
      </c>
      <c r="D42" t="s">
        <v>187</v>
      </c>
      <c r="E42" s="117">
        <v>0.05741898148148148</v>
      </c>
      <c r="F42" s="13">
        <v>91.91695222737351</v>
      </c>
      <c r="G42" s="82"/>
      <c r="H42" s="82"/>
    </row>
    <row r="43" spans="1:6" ht="12.75">
      <c r="A43" t="s">
        <v>403</v>
      </c>
      <c r="B43" t="s">
        <v>404</v>
      </c>
      <c r="C43" t="s">
        <v>48</v>
      </c>
      <c r="D43" t="s">
        <v>231</v>
      </c>
      <c r="E43" s="117">
        <v>0.08909722222222222</v>
      </c>
      <c r="F43" s="13">
        <v>73.27877370745648</v>
      </c>
    </row>
    <row r="44" spans="1:6" ht="12.75">
      <c r="A44" t="s">
        <v>402</v>
      </c>
      <c r="B44" t="s">
        <v>133</v>
      </c>
      <c r="C44" t="s">
        <v>48</v>
      </c>
      <c r="D44" t="s">
        <v>282</v>
      </c>
      <c r="E44" s="117">
        <v>0.0806712962962963</v>
      </c>
      <c r="F44" s="195">
        <v>57.11621233859396</v>
      </c>
    </row>
    <row r="45" spans="1:6" ht="12.75">
      <c r="A45" t="s">
        <v>263</v>
      </c>
      <c r="B45" t="s">
        <v>264</v>
      </c>
      <c r="C45" t="s">
        <v>48</v>
      </c>
      <c r="D45" t="s">
        <v>282</v>
      </c>
      <c r="E45" s="117">
        <v>0.04607638888888888</v>
      </c>
      <c r="F45" s="13">
        <v>100</v>
      </c>
    </row>
    <row r="46" spans="1:8" ht="12.75">
      <c r="A46" t="s">
        <v>466</v>
      </c>
      <c r="B46" t="s">
        <v>467</v>
      </c>
      <c r="C46" t="s">
        <v>48</v>
      </c>
      <c r="D46" t="s">
        <v>258</v>
      </c>
      <c r="E46" s="117">
        <v>0.0637037037037037</v>
      </c>
      <c r="F46" s="13">
        <v>78.34302325581395</v>
      </c>
      <c r="G46" s="82"/>
      <c r="H46" s="82"/>
    </row>
    <row r="47" spans="1:8" ht="12.75">
      <c r="A47" t="s">
        <v>393</v>
      </c>
      <c r="B47" t="s">
        <v>224</v>
      </c>
      <c r="C47" t="s">
        <v>48</v>
      </c>
      <c r="D47" t="s">
        <v>258</v>
      </c>
      <c r="E47" s="117">
        <v>0.09734953703703704</v>
      </c>
      <c r="F47" s="195">
        <v>51.26619902508619</v>
      </c>
      <c r="G47" s="82"/>
      <c r="H47" s="82"/>
    </row>
    <row r="48" spans="1:8" ht="12.75">
      <c r="A48" t="s">
        <v>140</v>
      </c>
      <c r="B48" t="s">
        <v>141</v>
      </c>
      <c r="C48" t="s">
        <v>267</v>
      </c>
      <c r="D48" t="s">
        <v>258</v>
      </c>
      <c r="E48" s="117">
        <v>0.05708333333333334</v>
      </c>
      <c r="F48" s="13">
        <v>87.42903487429034</v>
      </c>
      <c r="G48" s="82" t="s">
        <v>321</v>
      </c>
      <c r="H48" s="82">
        <v>87.43</v>
      </c>
    </row>
    <row r="49" spans="1:8" ht="12.75">
      <c r="A49" t="s">
        <v>130</v>
      </c>
      <c r="B49" t="s">
        <v>131</v>
      </c>
      <c r="C49" t="s">
        <v>439</v>
      </c>
      <c r="D49" t="s">
        <v>258</v>
      </c>
      <c r="E49" s="117">
        <v>0.050381944444444444</v>
      </c>
      <c r="F49" s="13">
        <v>99.0581208362049</v>
      </c>
      <c r="G49" s="82" t="s">
        <v>502</v>
      </c>
      <c r="H49" s="82">
        <v>178.55</v>
      </c>
    </row>
    <row r="50" spans="1:8" ht="12.75">
      <c r="A50" t="s">
        <v>438</v>
      </c>
      <c r="B50" t="s">
        <v>124</v>
      </c>
      <c r="C50" t="s">
        <v>439</v>
      </c>
      <c r="D50" t="s">
        <v>276</v>
      </c>
      <c r="E50" s="117">
        <v>0.0880324074074074</v>
      </c>
      <c r="F50" s="13">
        <v>79.48987641335789</v>
      </c>
      <c r="G50" s="82"/>
      <c r="H50" s="82"/>
    </row>
    <row r="51" spans="1:8" ht="12.75">
      <c r="A51" t="s">
        <v>448</v>
      </c>
      <c r="B51" t="s">
        <v>449</v>
      </c>
      <c r="C51" t="s">
        <v>450</v>
      </c>
      <c r="D51" t="s">
        <v>183</v>
      </c>
      <c r="E51" s="117">
        <v>0.05828703703703703</v>
      </c>
      <c r="F51" s="13">
        <v>63.065925337569496</v>
      </c>
      <c r="G51" s="82" t="s">
        <v>498</v>
      </c>
      <c r="H51" s="82">
        <v>63.07</v>
      </c>
    </row>
    <row r="52" spans="1:8" ht="12.75">
      <c r="A52" t="s">
        <v>211</v>
      </c>
      <c r="B52" t="s">
        <v>67</v>
      </c>
      <c r="C52" t="s">
        <v>23</v>
      </c>
      <c r="D52" t="s">
        <v>258</v>
      </c>
      <c r="E52" s="117">
        <v>0.07490740740740741</v>
      </c>
      <c r="F52" s="195">
        <v>66.62546353522868</v>
      </c>
      <c r="G52" s="167" t="s">
        <v>71</v>
      </c>
      <c r="H52" s="82">
        <v>401.06</v>
      </c>
    </row>
    <row r="53" spans="1:8" ht="12.75">
      <c r="A53" t="s">
        <v>223</v>
      </c>
      <c r="B53" t="s">
        <v>224</v>
      </c>
      <c r="C53" t="s">
        <v>23</v>
      </c>
      <c r="D53" t="s">
        <v>187</v>
      </c>
      <c r="E53" s="117">
        <v>0.10377314814814814</v>
      </c>
      <c r="F53" s="13">
        <v>50.85879991077403</v>
      </c>
      <c r="G53" s="82"/>
      <c r="H53" s="82"/>
    </row>
    <row r="54" spans="1:8" ht="12.75">
      <c r="A54" t="s">
        <v>188</v>
      </c>
      <c r="B54" t="s">
        <v>452</v>
      </c>
      <c r="C54" t="s">
        <v>23</v>
      </c>
      <c r="D54" t="s">
        <v>187</v>
      </c>
      <c r="E54" s="117">
        <v>0.06686342592592592</v>
      </c>
      <c r="F54" s="13">
        <v>78.93370261381341</v>
      </c>
      <c r="G54" s="82"/>
      <c r="H54" s="82"/>
    </row>
    <row r="55" spans="1:8" ht="12.75">
      <c r="A55" t="s">
        <v>188</v>
      </c>
      <c r="B55" t="s">
        <v>82</v>
      </c>
      <c r="C55" t="s">
        <v>23</v>
      </c>
      <c r="D55" t="s">
        <v>187</v>
      </c>
      <c r="E55"/>
      <c r="F55" s="13">
        <v>10</v>
      </c>
      <c r="H55" s="82"/>
    </row>
    <row r="56" spans="1:8" ht="12.75">
      <c r="A56" t="s">
        <v>239</v>
      </c>
      <c r="B56" t="s">
        <v>115</v>
      </c>
      <c r="C56" t="s">
        <v>23</v>
      </c>
      <c r="D56" t="s">
        <v>231</v>
      </c>
      <c r="E56" s="117">
        <v>0.06528935185185185</v>
      </c>
      <c r="F56" s="13">
        <v>100</v>
      </c>
      <c r="G56" s="82"/>
      <c r="H56" s="82"/>
    </row>
    <row r="57" spans="1:6" ht="12.75">
      <c r="A57" t="s">
        <v>478</v>
      </c>
      <c r="B57" t="s">
        <v>192</v>
      </c>
      <c r="C57" t="s">
        <v>23</v>
      </c>
      <c r="D57" t="s">
        <v>258</v>
      </c>
      <c r="E57" s="117">
        <v>0.07329861111111112</v>
      </c>
      <c r="F57" s="13">
        <v>68.08779409442602</v>
      </c>
    </row>
    <row r="58" spans="1:6" ht="12.75">
      <c r="A58" t="s">
        <v>69</v>
      </c>
      <c r="B58" t="s">
        <v>70</v>
      </c>
      <c r="C58" t="s">
        <v>23</v>
      </c>
      <c r="D58" t="s">
        <v>187</v>
      </c>
      <c r="E58" s="117">
        <v>0.05664351851851852</v>
      </c>
      <c r="F58" s="13">
        <v>93.1753167143441</v>
      </c>
    </row>
    <row r="59" spans="1:8" ht="12.75">
      <c r="A59" t="s">
        <v>145</v>
      </c>
      <c r="B59" t="s">
        <v>146</v>
      </c>
      <c r="C59" t="s">
        <v>451</v>
      </c>
      <c r="D59" t="s">
        <v>258</v>
      </c>
      <c r="E59" s="117">
        <v>0.05363425925925926</v>
      </c>
      <c r="F59" s="13">
        <v>93.0513595166163</v>
      </c>
      <c r="G59" s="82" t="s">
        <v>65</v>
      </c>
      <c r="H59" s="82">
        <v>192.46</v>
      </c>
    </row>
    <row r="60" spans="1:8" ht="12.75">
      <c r="A60" t="s">
        <v>63</v>
      </c>
      <c r="B60" t="s">
        <v>185</v>
      </c>
      <c r="C60" t="s">
        <v>451</v>
      </c>
      <c r="D60" t="s">
        <v>187</v>
      </c>
      <c r="E60" s="117">
        <v>0.05309027777777778</v>
      </c>
      <c r="F60" s="13">
        <v>99.41137998691956</v>
      </c>
      <c r="H60" s="82"/>
    </row>
    <row r="61" spans="1:8" ht="12.75">
      <c r="A61" t="s">
        <v>244</v>
      </c>
      <c r="B61" t="s">
        <v>245</v>
      </c>
      <c r="C61" t="s">
        <v>300</v>
      </c>
      <c r="D61" t="s">
        <v>240</v>
      </c>
      <c r="E61" s="117">
        <v>0.10908564814814814</v>
      </c>
      <c r="F61" s="13">
        <v>57.3368700265252</v>
      </c>
      <c r="G61" s="82" t="s">
        <v>323</v>
      </c>
      <c r="H61" s="82">
        <v>57.34</v>
      </c>
    </row>
    <row r="62" spans="1:8" ht="12.75">
      <c r="A62" t="s">
        <v>468</v>
      </c>
      <c r="B62" t="s">
        <v>469</v>
      </c>
      <c r="C62" t="s">
        <v>440</v>
      </c>
      <c r="D62" t="s">
        <v>258</v>
      </c>
      <c r="E62" s="117">
        <v>0.07026620370370369</v>
      </c>
      <c r="F62" s="13">
        <v>71.02619008400595</v>
      </c>
      <c r="G62" s="82" t="s">
        <v>324</v>
      </c>
      <c r="H62" s="82">
        <v>280.88</v>
      </c>
    </row>
    <row r="63" spans="1:8" ht="12.75">
      <c r="A63" t="s">
        <v>151</v>
      </c>
      <c r="B63" t="s">
        <v>152</v>
      </c>
      <c r="C63" t="s">
        <v>440</v>
      </c>
      <c r="D63" t="s">
        <v>282</v>
      </c>
      <c r="E63" s="117">
        <v>0.06016203703703704</v>
      </c>
      <c r="F63" s="13">
        <v>76.58714890342438</v>
      </c>
      <c r="G63" s="82"/>
      <c r="H63" s="82"/>
    </row>
    <row r="64" spans="1:6" ht="12.75">
      <c r="A64" t="s">
        <v>473</v>
      </c>
      <c r="B64" t="s">
        <v>275</v>
      </c>
      <c r="C64" t="s">
        <v>440</v>
      </c>
      <c r="D64" t="s">
        <v>258</v>
      </c>
      <c r="E64" s="117">
        <v>0.07497685185185186</v>
      </c>
      <c r="F64" s="195">
        <v>66.56375424513737</v>
      </c>
    </row>
    <row r="65" spans="1:8" ht="12.75">
      <c r="A65" t="s">
        <v>209</v>
      </c>
      <c r="B65" t="s">
        <v>70</v>
      </c>
      <c r="C65" t="s">
        <v>440</v>
      </c>
      <c r="D65" t="s">
        <v>187</v>
      </c>
      <c r="E65" s="117">
        <v>0.07383101851851852</v>
      </c>
      <c r="F65" s="13">
        <v>71.48455870826147</v>
      </c>
      <c r="G65" s="82"/>
      <c r="H65" s="82"/>
    </row>
    <row r="66" spans="1:6" ht="12.75">
      <c r="A66" t="s">
        <v>126</v>
      </c>
      <c r="B66" t="s">
        <v>364</v>
      </c>
      <c r="C66" t="s">
        <v>440</v>
      </c>
      <c r="D66" t="s">
        <v>276</v>
      </c>
      <c r="E66" s="117">
        <v>0.11326388888888889</v>
      </c>
      <c r="F66" s="13">
        <v>61.78213774780299</v>
      </c>
    </row>
    <row r="67" spans="1:8" ht="12.75">
      <c r="A67" t="s">
        <v>110</v>
      </c>
      <c r="B67" t="s">
        <v>111</v>
      </c>
      <c r="C67" t="s">
        <v>24</v>
      </c>
      <c r="D67" t="s">
        <v>231</v>
      </c>
      <c r="E67" s="117">
        <v>0.069375</v>
      </c>
      <c r="F67" s="13">
        <v>94.11077744411077</v>
      </c>
      <c r="G67" s="82" t="s">
        <v>68</v>
      </c>
      <c r="H67" s="82">
        <v>184.8</v>
      </c>
    </row>
    <row r="68" spans="1:8" ht="12.75">
      <c r="A68" t="s">
        <v>225</v>
      </c>
      <c r="B68" t="s">
        <v>150</v>
      </c>
      <c r="C68" t="s">
        <v>24</v>
      </c>
      <c r="D68" t="s">
        <v>187</v>
      </c>
      <c r="E68" s="117">
        <v>0.058194444444444444</v>
      </c>
      <c r="F68" s="13">
        <v>90.69212410501193</v>
      </c>
      <c r="H68" s="82"/>
    </row>
    <row r="69" spans="1:8" ht="12.75">
      <c r="A69" t="s">
        <v>455</v>
      </c>
      <c r="B69" t="s">
        <v>456</v>
      </c>
      <c r="C69" t="s">
        <v>412</v>
      </c>
      <c r="D69" t="s">
        <v>187</v>
      </c>
      <c r="E69" s="117">
        <v>0.06211805555555555</v>
      </c>
      <c r="F69" s="13">
        <v>84.9636668529905</v>
      </c>
      <c r="G69" s="82" t="s">
        <v>412</v>
      </c>
      <c r="H69" s="82">
        <v>84.96</v>
      </c>
    </row>
    <row r="70" spans="1:8" ht="12.75">
      <c r="A70" t="s">
        <v>470</v>
      </c>
      <c r="B70" t="s">
        <v>471</v>
      </c>
      <c r="C70" t="s">
        <v>472</v>
      </c>
      <c r="D70" t="s">
        <v>258</v>
      </c>
      <c r="E70" s="117">
        <v>0.06224537037037037</v>
      </c>
      <c r="F70" s="13">
        <v>80.1785050204537</v>
      </c>
      <c r="G70" s="82" t="s">
        <v>499</v>
      </c>
      <c r="H70" s="82">
        <v>80.18</v>
      </c>
    </row>
    <row r="71" spans="1:8" ht="12.75">
      <c r="A71" t="s">
        <v>98</v>
      </c>
      <c r="B71" t="s">
        <v>99</v>
      </c>
      <c r="C71" t="s">
        <v>25</v>
      </c>
      <c r="D71" t="s">
        <v>183</v>
      </c>
      <c r="E71" s="117">
        <v>0.036759259259259255</v>
      </c>
      <c r="F71" s="13">
        <v>100</v>
      </c>
      <c r="G71" s="82" t="s">
        <v>500</v>
      </c>
      <c r="H71" s="82">
        <v>100</v>
      </c>
    </row>
    <row r="72" spans="1:8" ht="12.75">
      <c r="A72" t="s">
        <v>433</v>
      </c>
      <c r="B72" t="s">
        <v>434</v>
      </c>
      <c r="C72" t="s">
        <v>435</v>
      </c>
      <c r="D72" t="s">
        <v>231</v>
      </c>
      <c r="E72" s="117">
        <v>0.06672453703703704</v>
      </c>
      <c r="F72" s="13">
        <v>97.84908933217692</v>
      </c>
      <c r="G72" s="82" t="s">
        <v>501</v>
      </c>
      <c r="H72" s="82">
        <v>97.85</v>
      </c>
    </row>
    <row r="73" spans="1:8" ht="12.75">
      <c r="A73" s="82"/>
      <c r="B73" s="82"/>
      <c r="C73" s="83"/>
      <c r="D73" s="82"/>
      <c r="E73" s="82"/>
      <c r="F73" s="157"/>
      <c r="G73" s="82"/>
      <c r="H73" s="82"/>
    </row>
    <row r="74" spans="1:8" ht="12.75">
      <c r="A74" s="82"/>
      <c r="B74" s="82"/>
      <c r="C74" s="83"/>
      <c r="D74" s="82"/>
      <c r="E74" s="82"/>
      <c r="F74" s="157"/>
      <c r="G74" s="82"/>
      <c r="H74" s="82"/>
    </row>
    <row r="75" spans="1:8" ht="12.75">
      <c r="A75" s="82"/>
      <c r="B75" s="82"/>
      <c r="C75" s="83"/>
      <c r="D75" s="82"/>
      <c r="E75" s="82"/>
      <c r="F75" s="157"/>
      <c r="G75" s="82"/>
      <c r="H75" s="82"/>
    </row>
    <row r="76" spans="1:8" ht="12.75">
      <c r="A76" s="82"/>
      <c r="B76" s="82"/>
      <c r="C76" s="83"/>
      <c r="D76" s="82"/>
      <c r="E76" s="82"/>
      <c r="F76" s="157"/>
      <c r="G76" s="82"/>
      <c r="H76" s="82"/>
    </row>
    <row r="77" spans="1:8" ht="12.75">
      <c r="A77" s="82"/>
      <c r="B77" s="82"/>
      <c r="C77" s="83"/>
      <c r="D77" s="82"/>
      <c r="E77" s="82"/>
      <c r="F77" s="157"/>
      <c r="G77" s="82"/>
      <c r="H77" s="82"/>
    </row>
    <row r="78" spans="1:8" ht="12.75">
      <c r="A78" s="82"/>
      <c r="B78" s="82"/>
      <c r="C78" s="83"/>
      <c r="D78" s="82"/>
      <c r="E78" s="82"/>
      <c r="F78" s="157"/>
      <c r="G78" s="82"/>
      <c r="H78" s="82"/>
    </row>
    <row r="79" spans="1:8" ht="12.75">
      <c r="A79" s="82"/>
      <c r="B79" s="82"/>
      <c r="C79" s="83"/>
      <c r="D79" s="82"/>
      <c r="E79" s="82"/>
      <c r="F79" s="157"/>
      <c r="G79" s="82"/>
      <c r="H79" s="82"/>
    </row>
    <row r="80" spans="1:8" ht="12.75">
      <c r="A80" s="82"/>
      <c r="B80" s="82"/>
      <c r="C80" s="83"/>
      <c r="D80" s="82"/>
      <c r="E80" s="82"/>
      <c r="F80" s="157"/>
      <c r="G80" s="82"/>
      <c r="H80" s="82"/>
    </row>
    <row r="81" spans="1:8" ht="12.75">
      <c r="A81" s="82"/>
      <c r="B81" s="82"/>
      <c r="C81" s="83"/>
      <c r="D81" s="82"/>
      <c r="E81" s="82"/>
      <c r="F81" s="157"/>
      <c r="G81" s="82"/>
      <c r="H81" s="82"/>
    </row>
    <row r="82" spans="7:8" ht="12.75">
      <c r="G82" s="82"/>
      <c r="H82" s="82"/>
    </row>
    <row r="83" spans="7:8" ht="12.75">
      <c r="G83" s="82"/>
      <c r="H83" s="82"/>
    </row>
    <row r="84" spans="7:8" ht="12.75">
      <c r="G84" s="82"/>
      <c r="H84" s="82"/>
    </row>
    <row r="85" spans="7:8" ht="12.75">
      <c r="G85" s="82"/>
      <c r="H85" s="82"/>
    </row>
    <row r="86" spans="7:8" ht="12.75">
      <c r="G86" s="82"/>
      <c r="H86" s="82"/>
    </row>
    <row r="87" spans="7:8" ht="12.75">
      <c r="G87" s="82"/>
      <c r="H87" s="82"/>
    </row>
    <row r="88" spans="7:8" ht="12.75">
      <c r="G88" s="82"/>
      <c r="H88" s="82"/>
    </row>
    <row r="89" spans="7:8" ht="12.75">
      <c r="G89" s="82"/>
      <c r="H89" s="82"/>
    </row>
    <row r="90" spans="7:8" ht="12.75">
      <c r="G90" s="82"/>
      <c r="H90" s="82"/>
    </row>
  </sheetData>
  <sheetProtection/>
  <printOptions/>
  <pageMargins left="0.24" right="0.25" top="1.062992125984252" bottom="1.062992125984252" header="0.7874015748031497" footer="0.7874015748031497"/>
  <pageSetup fitToHeight="1" fitToWidth="1" horizontalDpi="300" verticalDpi="300" orientation="portrait" paperSize="9" scale="70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A1">
      <selection activeCell="G5" sqref="G5:H71"/>
    </sheetView>
  </sheetViews>
  <sheetFormatPr defaultColWidth="11.7109375" defaultRowHeight="12.75"/>
  <cols>
    <col min="1" max="1" width="18.00390625" style="146" customWidth="1"/>
    <col min="2" max="2" width="13.7109375" style="146" bestFit="1" customWidth="1"/>
    <col min="3" max="3" width="19.57421875" style="146" customWidth="1"/>
    <col min="4" max="4" width="7.28125" style="147" bestFit="1" customWidth="1"/>
    <col min="5" max="5" width="7.140625" style="146" bestFit="1" customWidth="1"/>
    <col min="6" max="6" width="7.57421875" style="146" customWidth="1"/>
    <col min="7" max="7" width="18.421875" style="146" customWidth="1"/>
    <col min="8" max="16384" width="11.7109375" style="146" customWidth="1"/>
  </cols>
  <sheetData>
    <row r="1" spans="1:18" ht="20.25">
      <c r="A1" s="20" t="s">
        <v>172</v>
      </c>
      <c r="B1" s="144"/>
      <c r="E1" s="145"/>
      <c r="G1" s="145"/>
      <c r="H1" s="148"/>
      <c r="I1" s="149"/>
      <c r="J1" s="150"/>
      <c r="K1" s="151"/>
      <c r="L1" s="152"/>
      <c r="M1" s="153"/>
      <c r="N1" s="154"/>
      <c r="O1" s="154"/>
      <c r="P1" s="155"/>
      <c r="Q1" s="155"/>
      <c r="R1" s="156"/>
    </row>
    <row r="3" ht="12.75">
      <c r="A3" s="149" t="s">
        <v>485</v>
      </c>
    </row>
    <row r="5" spans="1:8" ht="12.75">
      <c r="A5" t="s">
        <v>457</v>
      </c>
      <c r="B5" t="s">
        <v>458</v>
      </c>
      <c r="C5" t="s">
        <v>459</v>
      </c>
      <c r="D5" t="s">
        <v>240</v>
      </c>
      <c r="E5" s="117">
        <v>0.08791666666666666</v>
      </c>
      <c r="F5" s="13">
        <v>0</v>
      </c>
      <c r="G5" s="82" t="s">
        <v>493</v>
      </c>
      <c r="H5" s="157">
        <v>0</v>
      </c>
    </row>
    <row r="6" spans="1:8" ht="12.75">
      <c r="A6" t="s">
        <v>153</v>
      </c>
      <c r="B6" t="s">
        <v>154</v>
      </c>
      <c r="C6" t="s">
        <v>44</v>
      </c>
      <c r="D6" t="s">
        <v>282</v>
      </c>
      <c r="E6" s="117">
        <v>0.12855324074074073</v>
      </c>
      <c r="F6" s="13">
        <v>64.20275501935717</v>
      </c>
      <c r="G6" s="82" t="s">
        <v>95</v>
      </c>
      <c r="H6" s="157">
        <v>249.16</v>
      </c>
    </row>
    <row r="7" spans="1:6" ht="12.75">
      <c r="A7" t="s">
        <v>93</v>
      </c>
      <c r="B7" t="s">
        <v>94</v>
      </c>
      <c r="C7" t="s">
        <v>44</v>
      </c>
      <c r="D7" t="s">
        <v>183</v>
      </c>
      <c r="E7" s="117">
        <v>0.08791666666666666</v>
      </c>
      <c r="F7" s="13">
        <v>100</v>
      </c>
    </row>
    <row r="8" spans="1:8" ht="12.75">
      <c r="A8" t="s">
        <v>93</v>
      </c>
      <c r="B8" t="s">
        <v>203</v>
      </c>
      <c r="C8" t="s">
        <v>44</v>
      </c>
      <c r="D8" t="s">
        <v>183</v>
      </c>
      <c r="E8" s="117">
        <v>0.10510416666666667</v>
      </c>
      <c r="F8" s="195">
        <v>83.64717542120911</v>
      </c>
      <c r="G8" s="82"/>
      <c r="H8" s="157"/>
    </row>
    <row r="9" spans="1:6" ht="12.75">
      <c r="A9" t="s">
        <v>343</v>
      </c>
      <c r="B9" t="s">
        <v>344</v>
      </c>
      <c r="C9" t="s">
        <v>44</v>
      </c>
      <c r="D9" t="s">
        <v>187</v>
      </c>
      <c r="E9" s="117">
        <v>0.0950462962962963</v>
      </c>
      <c r="F9" s="13">
        <v>84.96103263516805</v>
      </c>
    </row>
    <row r="10" spans="1:8" ht="12.75">
      <c r="A10" t="s">
        <v>265</v>
      </c>
      <c r="B10" t="s">
        <v>99</v>
      </c>
      <c r="C10" t="s">
        <v>429</v>
      </c>
      <c r="D10" t="s">
        <v>258</v>
      </c>
      <c r="E10" s="117">
        <v>0.10831018518518519</v>
      </c>
      <c r="F10" s="13">
        <v>65.87946142338106</v>
      </c>
      <c r="G10" s="82" t="s">
        <v>313</v>
      </c>
      <c r="H10" s="157">
        <v>158.68</v>
      </c>
    </row>
    <row r="11" spans="1:8" ht="12.75">
      <c r="A11" t="s">
        <v>441</v>
      </c>
      <c r="B11" t="s">
        <v>107</v>
      </c>
      <c r="C11" t="s">
        <v>429</v>
      </c>
      <c r="D11" t="s">
        <v>276</v>
      </c>
      <c r="E11" s="117">
        <v>0.14875000000000002</v>
      </c>
      <c r="F11" s="13">
        <v>92.80267662620602</v>
      </c>
      <c r="G11" s="82"/>
      <c r="H11" s="157"/>
    </row>
    <row r="12" spans="1:8" ht="12.75">
      <c r="A12" t="s">
        <v>147</v>
      </c>
      <c r="B12" t="s">
        <v>64</v>
      </c>
      <c r="C12" t="s">
        <v>148</v>
      </c>
      <c r="D12" t="s">
        <v>282</v>
      </c>
      <c r="E12" s="117">
        <v>0.09999999999999999</v>
      </c>
      <c r="F12" s="13">
        <v>82.53472222222223</v>
      </c>
      <c r="G12" s="82" t="s">
        <v>490</v>
      </c>
      <c r="H12" s="157">
        <v>82.53</v>
      </c>
    </row>
    <row r="13" spans="1:8" ht="12.75">
      <c r="A13" t="s">
        <v>479</v>
      </c>
      <c r="B13" t="s">
        <v>480</v>
      </c>
      <c r="C13" t="s">
        <v>190</v>
      </c>
      <c r="D13" t="s">
        <v>258</v>
      </c>
      <c r="E13" s="117">
        <v>0.08299768518518519</v>
      </c>
      <c r="F13" s="13">
        <v>85.97127318365638</v>
      </c>
      <c r="G13" s="82" t="s">
        <v>494</v>
      </c>
      <c r="H13" s="157">
        <v>174.74</v>
      </c>
    </row>
    <row r="14" spans="1:8" ht="12.75">
      <c r="A14" t="s">
        <v>189</v>
      </c>
      <c r="B14" t="s">
        <v>70</v>
      </c>
      <c r="C14" t="s">
        <v>190</v>
      </c>
      <c r="D14" t="s">
        <v>187</v>
      </c>
      <c r="E14" s="117">
        <v>0.09097222222222222</v>
      </c>
      <c r="F14" s="13">
        <v>88.76590330788805</v>
      </c>
      <c r="G14" s="82"/>
      <c r="H14" s="157"/>
    </row>
    <row r="15" spans="1:8" ht="12.75">
      <c r="A15" t="s">
        <v>72</v>
      </c>
      <c r="B15" t="s">
        <v>73</v>
      </c>
      <c r="C15" t="s">
        <v>198</v>
      </c>
      <c r="D15" t="s">
        <v>187</v>
      </c>
      <c r="E15" s="117">
        <v>0.08386574074074075</v>
      </c>
      <c r="F15" s="13">
        <v>96.28760695556167</v>
      </c>
      <c r="G15" s="82" t="s">
        <v>74</v>
      </c>
      <c r="H15" s="157">
        <v>96.29</v>
      </c>
    </row>
    <row r="16" spans="1:8" ht="12.75">
      <c r="A16" t="s">
        <v>262</v>
      </c>
      <c r="B16" t="s">
        <v>218</v>
      </c>
      <c r="C16" t="s">
        <v>32</v>
      </c>
      <c r="D16" s="164" t="s">
        <v>258</v>
      </c>
      <c r="E16" s="117">
        <v>0.07847222222222222</v>
      </c>
      <c r="F16">
        <v>10</v>
      </c>
      <c r="G16" s="82" t="s">
        <v>315</v>
      </c>
      <c r="H16" s="157">
        <v>259.22</v>
      </c>
    </row>
    <row r="17" spans="1:8" ht="12.75">
      <c r="A17" t="s">
        <v>442</v>
      </c>
      <c r="B17" t="s">
        <v>443</v>
      </c>
      <c r="C17" t="s">
        <v>32</v>
      </c>
      <c r="D17" s="164" t="s">
        <v>276</v>
      </c>
      <c r="E17"/>
      <c r="F17">
        <v>10</v>
      </c>
      <c r="G17" s="82"/>
      <c r="H17" s="157"/>
    </row>
    <row r="18" spans="1:8" ht="12.75">
      <c r="A18" t="s">
        <v>483</v>
      </c>
      <c r="B18" t="s">
        <v>484</v>
      </c>
      <c r="C18" t="s">
        <v>32</v>
      </c>
      <c r="D18" t="s">
        <v>282</v>
      </c>
      <c r="E18" s="117">
        <v>0.10045138888888888</v>
      </c>
      <c r="F18">
        <v>10</v>
      </c>
      <c r="G18" s="82"/>
      <c r="H18" s="157"/>
    </row>
    <row r="19" spans="1:8" ht="12.75">
      <c r="A19" t="s">
        <v>444</v>
      </c>
      <c r="B19" t="s">
        <v>445</v>
      </c>
      <c r="C19" t="s">
        <v>32</v>
      </c>
      <c r="D19" t="s">
        <v>276</v>
      </c>
      <c r="E19" s="117">
        <v>0.15114583333333334</v>
      </c>
      <c r="F19" s="13">
        <v>91.33164867141434</v>
      </c>
      <c r="G19" s="82"/>
      <c r="H19" s="157"/>
    </row>
    <row r="20" spans="1:6" ht="12.75">
      <c r="A20" t="s">
        <v>446</v>
      </c>
      <c r="B20" t="s">
        <v>447</v>
      </c>
      <c r="C20" t="s">
        <v>32</v>
      </c>
      <c r="D20" t="s">
        <v>183</v>
      </c>
      <c r="E20" s="117">
        <v>0.10141203703703704</v>
      </c>
      <c r="F20" s="13">
        <v>86.69253595069618</v>
      </c>
    </row>
    <row r="21" spans="1:6" ht="12.75">
      <c r="A21" t="s">
        <v>477</v>
      </c>
      <c r="B21" t="s">
        <v>154</v>
      </c>
      <c r="C21" t="s">
        <v>32</v>
      </c>
      <c r="D21" t="s">
        <v>258</v>
      </c>
      <c r="E21" s="117">
        <v>0.1002199074074074</v>
      </c>
      <c r="F21" s="13">
        <v>71.19759787504331</v>
      </c>
    </row>
    <row r="22" spans="1:8" ht="12.75">
      <c r="A22" t="s">
        <v>408</v>
      </c>
      <c r="B22" t="s">
        <v>409</v>
      </c>
      <c r="C22" t="s">
        <v>437</v>
      </c>
      <c r="D22" t="s">
        <v>276</v>
      </c>
      <c r="E22" s="117">
        <v>0.16886574074074076</v>
      </c>
      <c r="F22" s="13">
        <v>81.74777244688141</v>
      </c>
      <c r="G22" s="82" t="s">
        <v>437</v>
      </c>
      <c r="H22" s="157">
        <v>91.75</v>
      </c>
    </row>
    <row r="23" spans="1:8" ht="12.75">
      <c r="A23" t="s">
        <v>388</v>
      </c>
      <c r="B23" t="s">
        <v>389</v>
      </c>
      <c r="C23" t="s">
        <v>437</v>
      </c>
      <c r="D23" t="s">
        <v>258</v>
      </c>
      <c r="E23"/>
      <c r="F23">
        <v>10</v>
      </c>
      <c r="G23" s="82"/>
      <c r="H23" s="157"/>
    </row>
    <row r="24" spans="1:8" ht="12.75">
      <c r="A24" t="s">
        <v>474</v>
      </c>
      <c r="B24" t="s">
        <v>475</v>
      </c>
      <c r="C24" t="s">
        <v>476</v>
      </c>
      <c r="D24" t="s">
        <v>258</v>
      </c>
      <c r="E24" s="117">
        <v>0.10804398148148148</v>
      </c>
      <c r="F24" s="13">
        <v>66.04177825388324</v>
      </c>
      <c r="G24" s="82" t="s">
        <v>495</v>
      </c>
      <c r="H24" s="157">
        <v>66.04</v>
      </c>
    </row>
    <row r="25" spans="1:8" ht="12.75">
      <c r="A25" t="s">
        <v>270</v>
      </c>
      <c r="B25" t="s">
        <v>271</v>
      </c>
      <c r="C25" t="s">
        <v>26</v>
      </c>
      <c r="D25" t="s">
        <v>258</v>
      </c>
      <c r="E25" s="117">
        <v>0.08409722222222223</v>
      </c>
      <c r="F25" s="13">
        <v>84.84723369116432</v>
      </c>
      <c r="G25" s="82" t="s">
        <v>316</v>
      </c>
      <c r="H25" s="157">
        <v>194.85</v>
      </c>
    </row>
    <row r="26" spans="1:8" ht="12.75">
      <c r="A26" t="s">
        <v>357</v>
      </c>
      <c r="B26" t="s">
        <v>253</v>
      </c>
      <c r="C26" t="s">
        <v>26</v>
      </c>
      <c r="D26" t="s">
        <v>436</v>
      </c>
      <c r="E26" s="117">
        <v>0.19084490740740742</v>
      </c>
      <c r="F26" s="13">
        <v>100</v>
      </c>
      <c r="G26" s="82"/>
      <c r="H26" s="157"/>
    </row>
    <row r="27" spans="1:6" ht="12.75">
      <c r="A27" t="s">
        <v>237</v>
      </c>
      <c r="B27" t="s">
        <v>238</v>
      </c>
      <c r="C27" t="s">
        <v>26</v>
      </c>
      <c r="D27" t="s">
        <v>231</v>
      </c>
      <c r="E27" s="117">
        <v>0.035069444444444445</v>
      </c>
      <c r="F27" s="12">
        <v>10</v>
      </c>
    </row>
    <row r="28" spans="1:8" ht="12.75">
      <c r="A28" t="s">
        <v>430</v>
      </c>
      <c r="B28" t="s">
        <v>431</v>
      </c>
      <c r="C28" t="s">
        <v>432</v>
      </c>
      <c r="D28" t="s">
        <v>231</v>
      </c>
      <c r="E28" s="117">
        <v>0.11744212962962963</v>
      </c>
      <c r="F28" s="13">
        <v>70.84852665812555</v>
      </c>
      <c r="G28" s="82" t="s">
        <v>496</v>
      </c>
      <c r="H28" s="157">
        <v>70.85</v>
      </c>
    </row>
    <row r="29" spans="1:8" ht="12.75">
      <c r="A29" t="s">
        <v>460</v>
      </c>
      <c r="B29" t="s">
        <v>461</v>
      </c>
      <c r="C29" t="s">
        <v>462</v>
      </c>
      <c r="D29" t="s">
        <v>240</v>
      </c>
      <c r="E29" s="117">
        <v>0.0926273148148148</v>
      </c>
      <c r="F29" s="13">
        <v>0</v>
      </c>
      <c r="G29" s="82" t="s">
        <v>497</v>
      </c>
      <c r="H29" s="157">
        <v>0</v>
      </c>
    </row>
    <row r="30" spans="1:8" ht="12.75">
      <c r="A30" t="s">
        <v>464</v>
      </c>
      <c r="B30" t="s">
        <v>465</v>
      </c>
      <c r="C30" t="s">
        <v>182</v>
      </c>
      <c r="D30" t="s">
        <v>258</v>
      </c>
      <c r="E30" s="117">
        <v>0.07502314814814814</v>
      </c>
      <c r="F30" s="13">
        <v>95.10953409441531</v>
      </c>
      <c r="G30" s="82" t="s">
        <v>317</v>
      </c>
      <c r="H30" s="157">
        <v>384</v>
      </c>
    </row>
    <row r="31" spans="1:6" ht="12.75">
      <c r="A31" t="s">
        <v>453</v>
      </c>
      <c r="B31" t="s">
        <v>454</v>
      </c>
      <c r="C31" t="s">
        <v>182</v>
      </c>
      <c r="D31" t="s">
        <v>187</v>
      </c>
      <c r="E31" s="117">
        <v>0.0882175925925926</v>
      </c>
      <c r="F31" s="13">
        <v>91.53765415901339</v>
      </c>
    </row>
    <row r="32" spans="1:8" ht="12.75">
      <c r="A32" t="s">
        <v>104</v>
      </c>
      <c r="B32" t="s">
        <v>105</v>
      </c>
      <c r="C32" t="s">
        <v>182</v>
      </c>
      <c r="D32" t="s">
        <v>184</v>
      </c>
      <c r="E32" s="117">
        <v>0.04223379629629629</v>
      </c>
      <c r="F32" s="13">
        <v>100</v>
      </c>
      <c r="H32" s="82"/>
    </row>
    <row r="33" spans="1:8" ht="12.75">
      <c r="A33" t="s">
        <v>221</v>
      </c>
      <c r="B33" t="s">
        <v>70</v>
      </c>
      <c r="C33" t="s">
        <v>182</v>
      </c>
      <c r="D33" t="s">
        <v>187</v>
      </c>
      <c r="E33" s="117">
        <v>0.08295138888888888</v>
      </c>
      <c r="F33" s="13">
        <v>97.3489605134645</v>
      </c>
      <c r="G33" s="82"/>
      <c r="H33" s="82"/>
    </row>
    <row r="34" spans="1:8" ht="12.75">
      <c r="A34" t="s">
        <v>135</v>
      </c>
      <c r="B34" t="s">
        <v>136</v>
      </c>
      <c r="C34" t="s">
        <v>19</v>
      </c>
      <c r="D34" t="s">
        <v>258</v>
      </c>
      <c r="E34" s="117">
        <v>0.08699074074074074</v>
      </c>
      <c r="F34" s="195">
        <v>82.02501330494944</v>
      </c>
      <c r="G34" s="82" t="s">
        <v>318</v>
      </c>
      <c r="H34" s="82">
        <v>151.36</v>
      </c>
    </row>
    <row r="35" spans="1:8" ht="12.75">
      <c r="A35" t="s">
        <v>360</v>
      </c>
      <c r="B35" t="s">
        <v>361</v>
      </c>
      <c r="C35" t="s">
        <v>19</v>
      </c>
      <c r="D35" t="s">
        <v>258</v>
      </c>
      <c r="E35" s="117">
        <v>0.0955787037037037</v>
      </c>
      <c r="F35" s="195">
        <v>74.65488011625091</v>
      </c>
      <c r="G35" s="82"/>
      <c r="H35" s="82"/>
    </row>
    <row r="36" spans="1:8" ht="12.75">
      <c r="A36" t="s">
        <v>257</v>
      </c>
      <c r="B36" t="s">
        <v>70</v>
      </c>
      <c r="C36" t="s">
        <v>19</v>
      </c>
      <c r="D36" t="s">
        <v>258</v>
      </c>
      <c r="E36" s="117">
        <v>0.08128472222222222</v>
      </c>
      <c r="F36" s="13">
        <v>87.78299871849637</v>
      </c>
      <c r="G36" s="82"/>
      <c r="H36" s="82"/>
    </row>
    <row r="37" spans="1:8" ht="12.75">
      <c r="A37" t="s">
        <v>222</v>
      </c>
      <c r="B37" t="s">
        <v>217</v>
      </c>
      <c r="C37" t="s">
        <v>19</v>
      </c>
      <c r="D37" t="s">
        <v>187</v>
      </c>
      <c r="E37" s="117">
        <v>0.1270138888888889</v>
      </c>
      <c r="F37" s="13">
        <v>63.577546929105154</v>
      </c>
      <c r="H37" s="82"/>
    </row>
    <row r="38" spans="1:8" ht="12.75">
      <c r="A38" t="s">
        <v>259</v>
      </c>
      <c r="B38" t="s">
        <v>260</v>
      </c>
      <c r="C38" t="s">
        <v>463</v>
      </c>
      <c r="D38" t="s">
        <v>258</v>
      </c>
      <c r="E38" s="117">
        <v>0.08349537037037037</v>
      </c>
      <c r="F38" s="13">
        <v>85.45883005267535</v>
      </c>
      <c r="G38" s="82" t="s">
        <v>319</v>
      </c>
      <c r="H38" s="82">
        <v>85.46</v>
      </c>
    </row>
    <row r="39" spans="1:8" ht="12.75">
      <c r="A39" t="s">
        <v>353</v>
      </c>
      <c r="B39" t="s">
        <v>354</v>
      </c>
      <c r="C39" t="s">
        <v>22</v>
      </c>
      <c r="D39" t="s">
        <v>276</v>
      </c>
      <c r="E39" s="117">
        <v>0.13804398148148148</v>
      </c>
      <c r="F39" s="13">
        <v>100</v>
      </c>
      <c r="G39" s="82" t="s">
        <v>77</v>
      </c>
      <c r="H39" s="82">
        <v>200</v>
      </c>
    </row>
    <row r="40" spans="1:6" ht="12.75">
      <c r="A40" t="s">
        <v>75</v>
      </c>
      <c r="B40" t="s">
        <v>296</v>
      </c>
      <c r="C40" t="s">
        <v>22</v>
      </c>
      <c r="D40" t="s">
        <v>187</v>
      </c>
      <c r="E40" s="117">
        <v>0.08075231481481482</v>
      </c>
      <c r="F40" s="13">
        <v>100</v>
      </c>
    </row>
    <row r="41" spans="1:8" ht="12.75">
      <c r="A41" t="s">
        <v>481</v>
      </c>
      <c r="B41" t="s">
        <v>482</v>
      </c>
      <c r="C41" t="s">
        <v>48</v>
      </c>
      <c r="D41" t="s">
        <v>282</v>
      </c>
      <c r="E41" s="117">
        <v>0.09840277777777778</v>
      </c>
      <c r="F41" s="195">
        <v>83.87438249823572</v>
      </c>
      <c r="G41" s="82" t="s">
        <v>320</v>
      </c>
      <c r="H41" s="82">
        <v>247.65</v>
      </c>
    </row>
    <row r="42" spans="1:8" ht="12.75">
      <c r="A42" t="s">
        <v>191</v>
      </c>
      <c r="B42" t="s">
        <v>192</v>
      </c>
      <c r="C42" t="s">
        <v>48</v>
      </c>
      <c r="D42" t="s">
        <v>187</v>
      </c>
      <c r="E42" s="117">
        <v>0.0882986111111111</v>
      </c>
      <c r="F42" s="195">
        <v>91.45366365185478</v>
      </c>
      <c r="G42" s="82"/>
      <c r="H42" s="82"/>
    </row>
    <row r="43" spans="1:6" ht="12.75">
      <c r="A43" t="s">
        <v>403</v>
      </c>
      <c r="B43" t="s">
        <v>404</v>
      </c>
      <c r="C43" t="s">
        <v>48</v>
      </c>
      <c r="D43" t="s">
        <v>231</v>
      </c>
      <c r="E43" s="117">
        <v>0.12211805555555555</v>
      </c>
      <c r="F43" s="13">
        <v>68.1357217325372</v>
      </c>
    </row>
    <row r="44" spans="1:6" ht="12.75">
      <c r="A44" t="s">
        <v>402</v>
      </c>
      <c r="B44" t="s">
        <v>133</v>
      </c>
      <c r="C44" t="s">
        <v>48</v>
      </c>
      <c r="D44" t="s">
        <v>282</v>
      </c>
      <c r="E44"/>
      <c r="F44" s="164">
        <v>10</v>
      </c>
    </row>
    <row r="45" spans="1:6" ht="12.75">
      <c r="A45" t="s">
        <v>263</v>
      </c>
      <c r="B45" t="s">
        <v>264</v>
      </c>
      <c r="C45" t="s">
        <v>48</v>
      </c>
      <c r="D45" t="s">
        <v>282</v>
      </c>
      <c r="E45" s="117">
        <v>0.08253472222222223</v>
      </c>
      <c r="F45" s="13">
        <v>100</v>
      </c>
    </row>
    <row r="46" spans="1:8" ht="12.75">
      <c r="A46" t="s">
        <v>466</v>
      </c>
      <c r="B46" t="s">
        <v>467</v>
      </c>
      <c r="C46" t="s">
        <v>48</v>
      </c>
      <c r="D46" t="s">
        <v>258</v>
      </c>
      <c r="E46" s="117">
        <v>0.0897337962962963</v>
      </c>
      <c r="F46" s="13">
        <v>79.51760608796594</v>
      </c>
      <c r="G46" s="82"/>
      <c r="H46" s="82"/>
    </row>
    <row r="47" spans="1:8" ht="12.75">
      <c r="A47" t="s">
        <v>393</v>
      </c>
      <c r="B47" t="s">
        <v>224</v>
      </c>
      <c r="C47" t="s">
        <v>48</v>
      </c>
      <c r="D47" t="s">
        <v>258</v>
      </c>
      <c r="E47" s="117">
        <v>0.10028935185185185</v>
      </c>
      <c r="F47" s="195">
        <v>71.14829774956722</v>
      </c>
      <c r="G47" s="82"/>
      <c r="H47" s="82"/>
    </row>
    <row r="48" spans="1:8" ht="12.75">
      <c r="A48" t="s">
        <v>140</v>
      </c>
      <c r="B48" t="s">
        <v>141</v>
      </c>
      <c r="C48" t="s">
        <v>267</v>
      </c>
      <c r="D48" t="s">
        <v>258</v>
      </c>
      <c r="E48" s="117">
        <v>0.09045138888888889</v>
      </c>
      <c r="F48" s="13">
        <v>78.88675623800384</v>
      </c>
      <c r="G48" s="82" t="s">
        <v>321</v>
      </c>
      <c r="H48" s="82">
        <v>78.89</v>
      </c>
    </row>
    <row r="49" spans="1:8" ht="12.75">
      <c r="A49" t="s">
        <v>130</v>
      </c>
      <c r="B49" t="s">
        <v>131</v>
      </c>
      <c r="C49" t="s">
        <v>439</v>
      </c>
      <c r="D49" t="s">
        <v>258</v>
      </c>
      <c r="E49" s="117">
        <v>0.07135416666666666</v>
      </c>
      <c r="F49" s="13">
        <v>100</v>
      </c>
      <c r="G49" s="82" t="s">
        <v>502</v>
      </c>
      <c r="H49" s="82">
        <v>110</v>
      </c>
    </row>
    <row r="50" spans="1:8" ht="12.75">
      <c r="A50" t="s">
        <v>438</v>
      </c>
      <c r="B50" t="s">
        <v>124</v>
      </c>
      <c r="C50" t="s">
        <v>439</v>
      </c>
      <c r="D50" t="s">
        <v>276</v>
      </c>
      <c r="E50" s="117">
        <v>0.14324074074074075</v>
      </c>
      <c r="F50">
        <v>10</v>
      </c>
      <c r="G50" s="82"/>
      <c r="H50" s="82"/>
    </row>
    <row r="51" spans="1:8" ht="12.75">
      <c r="A51" t="s">
        <v>211</v>
      </c>
      <c r="B51" t="s">
        <v>67</v>
      </c>
      <c r="C51" t="s">
        <v>23</v>
      </c>
      <c r="D51" t="s">
        <v>258</v>
      </c>
      <c r="E51" s="117">
        <v>0.08094907407407408</v>
      </c>
      <c r="F51" s="13">
        <v>88.14698312839576</v>
      </c>
      <c r="G51" s="167" t="s">
        <v>71</v>
      </c>
      <c r="H51" s="82">
        <v>458</v>
      </c>
    </row>
    <row r="52" spans="1:8" ht="12.75">
      <c r="A52" t="s">
        <v>223</v>
      </c>
      <c r="B52" t="s">
        <v>224</v>
      </c>
      <c r="C52" t="s">
        <v>23</v>
      </c>
      <c r="D52" t="s">
        <v>187</v>
      </c>
      <c r="E52" s="117">
        <v>0.1412152777777778</v>
      </c>
      <c r="F52" s="13">
        <v>57.18383739037783</v>
      </c>
      <c r="G52" s="82"/>
      <c r="H52" s="82"/>
    </row>
    <row r="53" spans="1:8" ht="12.75">
      <c r="A53" t="s">
        <v>188</v>
      </c>
      <c r="B53" t="s">
        <v>82</v>
      </c>
      <c r="C53" t="s">
        <v>23</v>
      </c>
      <c r="D53" t="s">
        <v>187</v>
      </c>
      <c r="E53" s="117">
        <v>0.09785879629629629</v>
      </c>
      <c r="F53" s="13">
        <v>82.51921939680663</v>
      </c>
      <c r="G53" s="82"/>
      <c r="H53" s="82"/>
    </row>
    <row r="54" spans="1:8" ht="12.75">
      <c r="A54" t="s">
        <v>188</v>
      </c>
      <c r="B54" t="s">
        <v>452</v>
      </c>
      <c r="C54" t="s">
        <v>23</v>
      </c>
      <c r="D54" t="s">
        <v>187</v>
      </c>
      <c r="E54" s="117">
        <v>0.1411111111111111</v>
      </c>
      <c r="F54" s="13">
        <v>57.2260498687664</v>
      </c>
      <c r="H54" s="82"/>
    </row>
    <row r="55" spans="1:8" ht="12.75">
      <c r="A55" t="s">
        <v>239</v>
      </c>
      <c r="B55" t="s">
        <v>115</v>
      </c>
      <c r="C55" t="s">
        <v>23</v>
      </c>
      <c r="D55" t="s">
        <v>231</v>
      </c>
      <c r="E55" s="117">
        <v>0.09789351851851852</v>
      </c>
      <c r="F55" s="13">
        <v>84.99645306218963</v>
      </c>
      <c r="G55" s="82"/>
      <c r="H55" s="82"/>
    </row>
    <row r="56" spans="1:6" ht="12.75">
      <c r="A56" t="s">
        <v>478</v>
      </c>
      <c r="B56" t="s">
        <v>192</v>
      </c>
      <c r="C56" t="s">
        <v>23</v>
      </c>
      <c r="D56" t="s">
        <v>258</v>
      </c>
      <c r="E56" s="117">
        <v>0.10064814814814815</v>
      </c>
      <c r="F56" s="195">
        <v>70.89466421343145</v>
      </c>
    </row>
    <row r="57" spans="1:6" ht="12.75">
      <c r="A57" t="s">
        <v>69</v>
      </c>
      <c r="B57" t="s">
        <v>70</v>
      </c>
      <c r="C57" t="s">
        <v>23</v>
      </c>
      <c r="D57" t="s">
        <v>187</v>
      </c>
      <c r="E57" s="117">
        <v>0.09184027777777777</v>
      </c>
      <c r="F57" s="13">
        <v>87.92690611216132</v>
      </c>
    </row>
    <row r="58" spans="1:8" ht="12.75">
      <c r="A58" t="s">
        <v>145</v>
      </c>
      <c r="B58" t="s">
        <v>146</v>
      </c>
      <c r="C58" t="s">
        <v>451</v>
      </c>
      <c r="D58" t="s">
        <v>258</v>
      </c>
      <c r="E58" s="117">
        <v>0.08458333333333333</v>
      </c>
      <c r="F58" s="13">
        <v>84.35960591133005</v>
      </c>
      <c r="G58" s="82" t="s">
        <v>65</v>
      </c>
      <c r="H58" s="82">
        <v>183.63</v>
      </c>
    </row>
    <row r="59" spans="1:8" ht="12.75">
      <c r="A59" t="s">
        <v>63</v>
      </c>
      <c r="B59" t="s">
        <v>185</v>
      </c>
      <c r="C59" t="s">
        <v>451</v>
      </c>
      <c r="D59" t="s">
        <v>187</v>
      </c>
      <c r="E59" s="117">
        <v>0.08134259259259259</v>
      </c>
      <c r="F59" s="13">
        <v>99.2743312464428</v>
      </c>
      <c r="H59" s="82"/>
    </row>
    <row r="60" spans="1:8" ht="12.75">
      <c r="A60" t="s">
        <v>244</v>
      </c>
      <c r="B60" t="s">
        <v>245</v>
      </c>
      <c r="C60" t="s">
        <v>300</v>
      </c>
      <c r="D60" t="s">
        <v>240</v>
      </c>
      <c r="E60"/>
      <c r="F60">
        <v>10</v>
      </c>
      <c r="G60" s="82" t="s">
        <v>323</v>
      </c>
      <c r="H60" s="82">
        <v>10</v>
      </c>
    </row>
    <row r="61" spans="1:8" ht="12.75">
      <c r="A61" t="s">
        <v>468</v>
      </c>
      <c r="B61" t="s">
        <v>469</v>
      </c>
      <c r="C61" t="s">
        <v>440</v>
      </c>
      <c r="D61" t="s">
        <v>258</v>
      </c>
      <c r="E61" s="117">
        <v>0.0945949074074074</v>
      </c>
      <c r="F61" s="13">
        <v>75.43129817692402</v>
      </c>
      <c r="G61" s="82" t="s">
        <v>324</v>
      </c>
      <c r="H61" s="82">
        <v>305.43</v>
      </c>
    </row>
    <row r="62" spans="1:8" ht="12.75">
      <c r="A62" t="s">
        <v>151</v>
      </c>
      <c r="B62" t="s">
        <v>152</v>
      </c>
      <c r="C62" t="s">
        <v>440</v>
      </c>
      <c r="D62" t="s">
        <v>282</v>
      </c>
      <c r="E62" s="117">
        <v>0.11635416666666666</v>
      </c>
      <c r="F62" s="13">
        <v>70.93404953745151</v>
      </c>
      <c r="G62" s="82"/>
      <c r="H62" s="82"/>
    </row>
    <row r="63" spans="1:6" ht="12.75">
      <c r="A63" t="s">
        <v>473</v>
      </c>
      <c r="B63" t="s">
        <v>275</v>
      </c>
      <c r="C63" t="s">
        <v>440</v>
      </c>
      <c r="D63" t="s">
        <v>258</v>
      </c>
      <c r="E63" s="117">
        <v>0.126875</v>
      </c>
      <c r="F63" s="195">
        <v>56.23973727422003</v>
      </c>
    </row>
    <row r="64" spans="1:8" ht="12.75">
      <c r="A64" t="s">
        <v>209</v>
      </c>
      <c r="B64" t="s">
        <v>70</v>
      </c>
      <c r="C64" t="s">
        <v>440</v>
      </c>
      <c r="D64" t="s">
        <v>187</v>
      </c>
      <c r="E64" s="117">
        <v>0.11133101851851852</v>
      </c>
      <c r="F64" s="13">
        <v>72.53352739369997</v>
      </c>
      <c r="G64" s="82"/>
      <c r="H64" s="82"/>
    </row>
    <row r="65" spans="1:6" ht="12.75">
      <c r="A65" t="s">
        <v>126</v>
      </c>
      <c r="B65" t="s">
        <v>364</v>
      </c>
      <c r="C65" t="s">
        <v>440</v>
      </c>
      <c r="D65" t="s">
        <v>276</v>
      </c>
      <c r="E65" s="117">
        <v>0.15953703703703703</v>
      </c>
      <c r="F65" s="13">
        <v>86.52785838653512</v>
      </c>
    </row>
    <row r="66" spans="1:8" ht="12.75">
      <c r="A66" t="s">
        <v>110</v>
      </c>
      <c r="B66" t="s">
        <v>111</v>
      </c>
      <c r="C66" t="s">
        <v>24</v>
      </c>
      <c r="D66" t="s">
        <v>231</v>
      </c>
      <c r="E66" s="117">
        <v>0.0940625</v>
      </c>
      <c r="F66" s="13">
        <v>88.45822566752798</v>
      </c>
      <c r="G66" s="82" t="s">
        <v>68</v>
      </c>
      <c r="H66" s="82">
        <v>184.79</v>
      </c>
    </row>
    <row r="67" spans="1:8" ht="12.75">
      <c r="A67" t="s">
        <v>225</v>
      </c>
      <c r="B67" t="s">
        <v>290</v>
      </c>
      <c r="C67" t="s">
        <v>24</v>
      </c>
      <c r="D67" t="s">
        <v>276</v>
      </c>
      <c r="E67"/>
      <c r="F67">
        <v>10</v>
      </c>
      <c r="G67" s="82"/>
      <c r="H67" s="82"/>
    </row>
    <row r="68" spans="1:8" ht="12.75">
      <c r="A68" t="s">
        <v>225</v>
      </c>
      <c r="B68" t="s">
        <v>150</v>
      </c>
      <c r="C68" t="s">
        <v>24</v>
      </c>
      <c r="D68" t="s">
        <v>187</v>
      </c>
      <c r="E68" s="117">
        <v>0.09354166666666668</v>
      </c>
      <c r="F68" s="13">
        <v>86.32764167285325</v>
      </c>
      <c r="G68" s="82"/>
      <c r="H68" s="82"/>
    </row>
    <row r="69" spans="1:8" ht="12.75">
      <c r="A69" t="s">
        <v>470</v>
      </c>
      <c r="B69" t="s">
        <v>471</v>
      </c>
      <c r="C69" t="s">
        <v>472</v>
      </c>
      <c r="D69" t="s">
        <v>258</v>
      </c>
      <c r="E69" s="117">
        <v>0.09993055555555556</v>
      </c>
      <c r="F69" s="13">
        <v>71.40375260597636</v>
      </c>
      <c r="G69" s="82" t="s">
        <v>499</v>
      </c>
      <c r="H69" s="82">
        <v>71.4</v>
      </c>
    </row>
    <row r="70" spans="1:8" ht="12.75">
      <c r="A70" t="s">
        <v>98</v>
      </c>
      <c r="B70" t="s">
        <v>99</v>
      </c>
      <c r="C70" t="s">
        <v>25</v>
      </c>
      <c r="D70" t="s">
        <v>183</v>
      </c>
      <c r="E70" s="117">
        <v>0.09357638888888888</v>
      </c>
      <c r="F70" s="13">
        <v>93.95176252319109</v>
      </c>
      <c r="G70" s="82" t="s">
        <v>500</v>
      </c>
      <c r="H70" s="82">
        <v>93.95</v>
      </c>
    </row>
    <row r="71" spans="1:8" ht="12.75">
      <c r="A71" t="s">
        <v>486</v>
      </c>
      <c r="B71" t="s">
        <v>487</v>
      </c>
      <c r="C71" t="s">
        <v>435</v>
      </c>
      <c r="D71" t="s">
        <v>231</v>
      </c>
      <c r="E71" s="117">
        <v>0.10038194444444444</v>
      </c>
      <c r="F71" s="13">
        <v>82.88942695722356</v>
      </c>
      <c r="G71" s="82" t="s">
        <v>501</v>
      </c>
      <c r="H71" s="82">
        <v>182.89</v>
      </c>
    </row>
    <row r="72" spans="1:8" ht="12.75">
      <c r="A72" t="s">
        <v>433</v>
      </c>
      <c r="B72" t="s">
        <v>434</v>
      </c>
      <c r="C72" t="s">
        <v>435</v>
      </c>
      <c r="D72" t="s">
        <v>231</v>
      </c>
      <c r="E72" s="117">
        <v>0.08320601851851851</v>
      </c>
      <c r="F72" s="13">
        <v>100</v>
      </c>
      <c r="G72" s="82"/>
      <c r="H72" s="82"/>
    </row>
    <row r="73" spans="1:8" ht="12.75">
      <c r="A73" s="82"/>
      <c r="B73" s="82"/>
      <c r="C73" s="82"/>
      <c r="D73" s="157"/>
      <c r="E73" s="83"/>
      <c r="F73" s="82"/>
      <c r="G73" s="82"/>
      <c r="H73" s="82"/>
    </row>
    <row r="74" spans="1:8" ht="12.75">
      <c r="A74" s="82"/>
      <c r="B74" s="82"/>
      <c r="C74" s="82"/>
      <c r="D74" s="157"/>
      <c r="E74" s="83"/>
      <c r="F74" s="82"/>
      <c r="G74" s="82"/>
      <c r="H74" s="82"/>
    </row>
    <row r="75" spans="1:8" ht="12.75">
      <c r="A75" s="82"/>
      <c r="B75" s="82"/>
      <c r="C75" s="82"/>
      <c r="D75" s="157"/>
      <c r="E75" s="83"/>
      <c r="F75" s="82"/>
      <c r="G75" s="82"/>
      <c r="H75" s="82"/>
    </row>
    <row r="76" spans="1:8" ht="12.75">
      <c r="A76" s="82"/>
      <c r="B76" s="82"/>
      <c r="C76" s="82"/>
      <c r="D76" s="157"/>
      <c r="E76" s="83"/>
      <c r="F76" s="82"/>
      <c r="G76" s="82"/>
      <c r="H76" s="82"/>
    </row>
    <row r="77" spans="1:8" ht="12.75">
      <c r="A77" s="82"/>
      <c r="B77" s="82"/>
      <c r="C77" s="82"/>
      <c r="D77" s="157"/>
      <c r="E77" s="83"/>
      <c r="F77" s="82"/>
      <c r="G77" s="82"/>
      <c r="H77" s="82"/>
    </row>
    <row r="78" spans="1:8" ht="12.75">
      <c r="A78" s="82"/>
      <c r="B78" s="82"/>
      <c r="C78" s="82"/>
      <c r="D78" s="157"/>
      <c r="E78" s="83"/>
      <c r="F78" s="82"/>
      <c r="G78" s="82"/>
      <c r="H78" s="82"/>
    </row>
    <row r="79" spans="1:8" ht="12.75">
      <c r="A79" s="82"/>
      <c r="B79" s="82"/>
      <c r="C79" s="82"/>
      <c r="D79" s="157"/>
      <c r="E79" s="83"/>
      <c r="F79" s="82"/>
      <c r="G79" s="82"/>
      <c r="H79" s="82"/>
    </row>
    <row r="80" spans="1:8" ht="12.75">
      <c r="A80" s="82"/>
      <c r="B80" s="82"/>
      <c r="C80" s="82"/>
      <c r="D80" s="157"/>
      <c r="E80" s="83"/>
      <c r="F80" s="82"/>
      <c r="G80" s="82"/>
      <c r="H80" s="82"/>
    </row>
    <row r="81" spans="1:6" ht="12.75">
      <c r="A81" s="82"/>
      <c r="B81" s="82"/>
      <c r="C81" s="82"/>
      <c r="D81" s="157"/>
      <c r="E81" s="83"/>
      <c r="F81" s="82"/>
    </row>
  </sheetData>
  <sheetProtection/>
  <printOptions/>
  <pageMargins left="0.24" right="0.25" top="1.062992125984252" bottom="1.062992125984252" header="0.7874015748031497" footer="0.7874015748031497"/>
  <pageSetup fitToHeight="1" fitToWidth="1" horizontalDpi="300" verticalDpi="300" orientation="portrait" paperSize="9" scale="70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1"/>
  <sheetViews>
    <sheetView zoomScale="85" zoomScaleNormal="85" workbookViewId="0" topLeftCell="A1">
      <selection activeCell="G28" sqref="G28"/>
    </sheetView>
  </sheetViews>
  <sheetFormatPr defaultColWidth="11.7109375" defaultRowHeight="12.75"/>
  <cols>
    <col min="1" max="1" width="3.7109375" style="0" customWidth="1"/>
    <col min="2" max="2" width="17.7109375" style="0" customWidth="1"/>
    <col min="3" max="3" width="14.28125" style="0" customWidth="1"/>
    <col min="4" max="4" width="15.57421875" style="0" customWidth="1"/>
    <col min="5" max="5" width="9.8515625" style="0" bestFit="1" customWidth="1"/>
    <col min="6" max="7" width="8.28125" style="0" customWidth="1"/>
    <col min="8" max="8" width="7.8515625" style="0" customWidth="1"/>
    <col min="9" max="9" width="8.00390625" style="0" customWidth="1"/>
    <col min="10" max="12" width="7.7109375" style="0" customWidth="1"/>
    <col min="13" max="14" width="8.28125" style="0" customWidth="1"/>
    <col min="15" max="15" width="9.28125" style="0" customWidth="1"/>
  </cols>
  <sheetData>
    <row r="1" spans="6:14" ht="12.75">
      <c r="F1" s="3"/>
      <c r="G1" s="5"/>
      <c r="H1" s="4"/>
      <c r="I1" s="6"/>
      <c r="J1" s="6"/>
      <c r="K1" s="6"/>
      <c r="L1" s="7"/>
      <c r="M1" s="7"/>
      <c r="N1" s="8"/>
    </row>
    <row r="2" spans="6:14" ht="12.75">
      <c r="F2" s="3"/>
      <c r="G2" s="18"/>
      <c r="H2" s="17"/>
      <c r="I2" s="19"/>
      <c r="J2" s="6"/>
      <c r="K2" s="6"/>
      <c r="L2" s="7"/>
      <c r="M2" s="7"/>
      <c r="N2" s="8"/>
    </row>
    <row r="3" spans="1:14" ht="20.25">
      <c r="A3" s="20" t="s">
        <v>373</v>
      </c>
      <c r="B3" s="20"/>
      <c r="C3" s="21"/>
      <c r="D3" s="21"/>
      <c r="F3" s="3"/>
      <c r="G3" s="18"/>
      <c r="H3" s="17"/>
      <c r="I3" s="19"/>
      <c r="J3" s="6"/>
      <c r="K3" s="6"/>
      <c r="L3" s="7"/>
      <c r="M3" s="7"/>
      <c r="N3" s="8"/>
    </row>
    <row r="4" spans="1:14" ht="22.5" customHeight="1">
      <c r="A4" s="22" t="s">
        <v>0</v>
      </c>
      <c r="B4" s="22"/>
      <c r="F4" s="3"/>
      <c r="G4" s="5"/>
      <c r="H4" s="4"/>
      <c r="I4" s="6"/>
      <c r="J4" s="6"/>
      <c r="K4" s="6"/>
      <c r="L4" s="7"/>
      <c r="M4" s="7"/>
      <c r="N4" s="8"/>
    </row>
    <row r="6" spans="1:253" s="37" customFormat="1" ht="36">
      <c r="A6" s="25"/>
      <c r="B6" s="25" t="s">
        <v>3</v>
      </c>
      <c r="C6" s="25" t="s">
        <v>4</v>
      </c>
      <c r="D6" s="25" t="s">
        <v>5</v>
      </c>
      <c r="E6" s="193" t="s">
        <v>425</v>
      </c>
      <c r="F6" s="114" t="s">
        <v>57</v>
      </c>
      <c r="G6" s="114" t="s">
        <v>58</v>
      </c>
      <c r="H6" s="29" t="s">
        <v>59</v>
      </c>
      <c r="I6" s="29" t="s">
        <v>62</v>
      </c>
      <c r="J6" s="181" t="s">
        <v>371</v>
      </c>
      <c r="K6" s="31" t="s">
        <v>60</v>
      </c>
      <c r="L6" s="31" t="s">
        <v>61</v>
      </c>
      <c r="M6" s="33" t="s">
        <v>37</v>
      </c>
      <c r="N6" s="33" t="s">
        <v>38</v>
      </c>
      <c r="O6" s="26" t="s">
        <v>9</v>
      </c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15" ht="12.75">
      <c r="A7" s="47">
        <v>1</v>
      </c>
      <c r="B7" s="130" t="s">
        <v>63</v>
      </c>
      <c r="C7" s="130" t="s">
        <v>64</v>
      </c>
      <c r="D7" s="130" t="s">
        <v>65</v>
      </c>
      <c r="E7" s="115">
        <f>O7-N7-M7</f>
        <v>600</v>
      </c>
      <c r="F7" s="49">
        <v>100</v>
      </c>
      <c r="G7" s="49">
        <v>100</v>
      </c>
      <c r="H7" s="49">
        <v>100</v>
      </c>
      <c r="I7" s="49">
        <v>100</v>
      </c>
      <c r="J7" s="49"/>
      <c r="K7" s="49">
        <v>100</v>
      </c>
      <c r="L7" s="49">
        <v>100</v>
      </c>
      <c r="M7" s="49">
        <v>98.5485103132162</v>
      </c>
      <c r="N7" s="49">
        <v>99.84633115635806</v>
      </c>
      <c r="O7" s="115">
        <f aca="true" t="shared" si="0" ref="O7:O26">SUM(F7:N7)</f>
        <v>798.3948414695742</v>
      </c>
    </row>
    <row r="8" spans="1:15" ht="12.75">
      <c r="A8" s="47">
        <v>2</v>
      </c>
      <c r="B8" s="130" t="s">
        <v>69</v>
      </c>
      <c r="C8" s="130" t="s">
        <v>70</v>
      </c>
      <c r="D8" s="130" t="s">
        <v>71</v>
      </c>
      <c r="E8" s="115">
        <f>O8-G8-F8-I8</f>
        <v>574.7301946408077</v>
      </c>
      <c r="F8" s="49">
        <v>92.11247296322999</v>
      </c>
      <c r="G8" s="49">
        <v>89.52776563183208</v>
      </c>
      <c r="H8" s="49">
        <v>93.56695801576845</v>
      </c>
      <c r="I8" s="49">
        <v>92.60459634649379</v>
      </c>
      <c r="J8" s="49">
        <f>VLOOKUP(B8,Aranda!$A$5:$G$16,7,FALSE)</f>
        <v>94.27390791027155</v>
      </c>
      <c r="K8" s="49">
        <v>95.145825009988</v>
      </c>
      <c r="L8" s="49">
        <v>98.44413012729845</v>
      </c>
      <c r="M8" s="49">
        <v>95.72099925797676</v>
      </c>
      <c r="N8" s="49">
        <v>97.57837431950442</v>
      </c>
      <c r="O8" s="115">
        <f t="shared" si="0"/>
        <v>848.9750295823634</v>
      </c>
    </row>
    <row r="9" spans="1:15" ht="12.75">
      <c r="A9" s="47">
        <v>3</v>
      </c>
      <c r="B9" s="130" t="s">
        <v>75</v>
      </c>
      <c r="C9" s="130" t="s">
        <v>76</v>
      </c>
      <c r="D9" s="130" t="s">
        <v>77</v>
      </c>
      <c r="E9" s="115">
        <f>O9-M9-F9</f>
        <v>573.1404446600911</v>
      </c>
      <c r="F9" s="49">
        <v>87.12493180578286</v>
      </c>
      <c r="G9" s="49">
        <v>91.34508141869284</v>
      </c>
      <c r="H9" s="49">
        <v>93.37756274431233</v>
      </c>
      <c r="I9" s="49">
        <v>96.29289215686273</v>
      </c>
      <c r="J9" s="49"/>
      <c r="K9" s="49">
        <v>94.80493630573247</v>
      </c>
      <c r="L9" s="49">
        <v>97.31997203449079</v>
      </c>
      <c r="M9" s="49">
        <v>88.90420399724329</v>
      </c>
      <c r="N9" s="49">
        <v>100</v>
      </c>
      <c r="O9" s="115">
        <f t="shared" si="0"/>
        <v>749.1695804631172</v>
      </c>
    </row>
    <row r="10" spans="1:15" ht="12.75">
      <c r="A10" s="47">
        <v>4</v>
      </c>
      <c r="B10" s="130" t="s">
        <v>221</v>
      </c>
      <c r="C10" s="130" t="s">
        <v>70</v>
      </c>
      <c r="D10" s="130" t="s">
        <v>182</v>
      </c>
      <c r="E10" s="115">
        <f>O10-L10</f>
        <v>565.6021748247055</v>
      </c>
      <c r="F10" s="49"/>
      <c r="G10" s="49"/>
      <c r="H10" s="49">
        <v>90.7874852512849</v>
      </c>
      <c r="I10" s="49">
        <v>91.76642335766422</v>
      </c>
      <c r="J10" s="49">
        <f>VLOOKUP(B10,Aranda!$A$5:$G$16,7,FALSE)</f>
        <v>100</v>
      </c>
      <c r="K10" s="49">
        <v>91.631396691035</v>
      </c>
      <c r="L10" s="49">
        <v>88.96463570515552</v>
      </c>
      <c r="M10" s="49">
        <v>93.63658359545126</v>
      </c>
      <c r="N10" s="49">
        <v>97.78028592927015</v>
      </c>
      <c r="O10" s="115">
        <f t="shared" si="0"/>
        <v>654.566810529861</v>
      </c>
    </row>
    <row r="11" spans="1:15" ht="12.75">
      <c r="A11" s="47">
        <v>5</v>
      </c>
      <c r="B11" s="130" t="s">
        <v>72</v>
      </c>
      <c r="C11" s="130" t="s">
        <v>73</v>
      </c>
      <c r="D11" s="130" t="s">
        <v>74</v>
      </c>
      <c r="E11" s="115">
        <f>O11</f>
        <v>545.5198261095572</v>
      </c>
      <c r="F11" s="49">
        <v>90.73863636363636</v>
      </c>
      <c r="G11" s="49">
        <v>82.44413126635796</v>
      </c>
      <c r="H11" s="49">
        <v>89.51287955435882</v>
      </c>
      <c r="I11" s="49">
        <v>95.99877825290164</v>
      </c>
      <c r="J11" s="49">
        <f>VLOOKUP(B11,Aranda!$A$5:$G$16,7,FALSE)</f>
        <v>97.95542833776322</v>
      </c>
      <c r="K11" s="49"/>
      <c r="L11" s="49">
        <v>88.86997233453926</v>
      </c>
      <c r="M11" s="49"/>
      <c r="N11" s="49"/>
      <c r="O11" s="115">
        <f t="shared" si="0"/>
        <v>545.5198261095572</v>
      </c>
    </row>
    <row r="12" spans="1:15" ht="12.75">
      <c r="A12" s="47">
        <v>6</v>
      </c>
      <c r="B12" s="130" t="s">
        <v>188</v>
      </c>
      <c r="C12" s="130" t="s">
        <v>82</v>
      </c>
      <c r="D12" s="130" t="s">
        <v>71</v>
      </c>
      <c r="E12" s="115">
        <f>O12</f>
        <v>517.1956825783196</v>
      </c>
      <c r="F12" s="49">
        <v>82.84269225781352</v>
      </c>
      <c r="G12" s="49">
        <v>86.61167512690355</v>
      </c>
      <c r="H12" s="49">
        <v>86.20582931736432</v>
      </c>
      <c r="I12" s="49">
        <v>89.16312056737588</v>
      </c>
      <c r="J12" s="49"/>
      <c r="K12" s="49">
        <v>86.20582931736432</v>
      </c>
      <c r="L12" s="49">
        <v>86.16653599149808</v>
      </c>
      <c r="M12" s="49"/>
      <c r="N12" s="49"/>
      <c r="O12" s="115">
        <f t="shared" si="0"/>
        <v>517.1956825783196</v>
      </c>
    </row>
    <row r="13" spans="1:15" ht="12.75">
      <c r="A13" s="47">
        <v>7</v>
      </c>
      <c r="B13" s="130" t="s">
        <v>225</v>
      </c>
      <c r="C13" s="130" t="s">
        <v>291</v>
      </c>
      <c r="D13" s="130" t="s">
        <v>68</v>
      </c>
      <c r="E13" s="115">
        <f>O13-G13</f>
        <v>480.0165696118992</v>
      </c>
      <c r="F13" s="49">
        <v>72.65696087352138</v>
      </c>
      <c r="G13" s="49">
        <v>69.5246179966044</v>
      </c>
      <c r="H13" s="49">
        <v>75.27216368581982</v>
      </c>
      <c r="I13" s="49">
        <v>83.63491218733368</v>
      </c>
      <c r="J13" s="49">
        <f>VLOOKUP(B13,Aranda!$A$5:$G$16,7,FALSE)</f>
        <v>87.90825688073394</v>
      </c>
      <c r="K13" s="49"/>
      <c r="L13" s="49"/>
      <c r="M13" s="49">
        <v>86.19153674832963</v>
      </c>
      <c r="N13" s="49">
        <v>74.35273923616079</v>
      </c>
      <c r="O13" s="115">
        <f t="shared" si="0"/>
        <v>549.5411876085036</v>
      </c>
    </row>
    <row r="14" spans="1:15" ht="12.75">
      <c r="A14" s="47">
        <v>8</v>
      </c>
      <c r="B14" s="130" t="s">
        <v>345</v>
      </c>
      <c r="C14" s="130" t="s">
        <v>205</v>
      </c>
      <c r="D14" s="130" t="s">
        <v>19</v>
      </c>
      <c r="E14" s="115">
        <f>O14</f>
        <v>434.5968968558716</v>
      </c>
      <c r="F14" s="49"/>
      <c r="G14" s="49"/>
      <c r="H14" s="49">
        <v>88.71993968817755</v>
      </c>
      <c r="I14" s="49">
        <v>88.71993968817755</v>
      </c>
      <c r="J14" s="49">
        <f>VLOOKUP(B14,Aranda!$A$5:$G$16,7,FALSE)</f>
        <v>79.7171381031614</v>
      </c>
      <c r="K14" s="49">
        <v>84.4952989178641</v>
      </c>
      <c r="L14" s="49">
        <v>92.94458045849099</v>
      </c>
      <c r="M14" s="49"/>
      <c r="N14" s="49"/>
      <c r="O14" s="115">
        <f t="shared" si="0"/>
        <v>434.5968968558716</v>
      </c>
    </row>
    <row r="15" spans="1:15" ht="12.75">
      <c r="A15" s="47">
        <v>9</v>
      </c>
      <c r="B15" s="130" t="s">
        <v>209</v>
      </c>
      <c r="C15" s="130" t="s">
        <v>70</v>
      </c>
      <c r="D15" s="130" t="s">
        <v>90</v>
      </c>
      <c r="E15" s="115">
        <f>O15-K15-G15</f>
        <v>406.44670562456827</v>
      </c>
      <c r="F15" s="49">
        <v>74.80969668579459</v>
      </c>
      <c r="G15" s="49">
        <v>40.03715291357059</v>
      </c>
      <c r="H15" s="49">
        <v>51.094733970179064</v>
      </c>
      <c r="I15" s="49">
        <v>62.54726368159205</v>
      </c>
      <c r="J15" s="49"/>
      <c r="K15" s="49">
        <v>10</v>
      </c>
      <c r="L15" s="49">
        <v>68.07955656993806</v>
      </c>
      <c r="M15" s="49">
        <v>72.14765100671141</v>
      </c>
      <c r="N15" s="49">
        <v>77.76780371035308</v>
      </c>
      <c r="O15" s="115">
        <f t="shared" si="0"/>
        <v>456.48385853813886</v>
      </c>
    </row>
    <row r="16" spans="1:15" ht="12.75">
      <c r="A16" s="47">
        <v>10</v>
      </c>
      <c r="B16" s="130" t="s">
        <v>222</v>
      </c>
      <c r="C16" s="130" t="s">
        <v>217</v>
      </c>
      <c r="D16" s="130" t="s">
        <v>19</v>
      </c>
      <c r="E16" s="115">
        <f aca="true" t="shared" si="1" ref="E16:E26">O16</f>
        <v>387.35554042695816</v>
      </c>
      <c r="F16" s="49"/>
      <c r="G16" s="49"/>
      <c r="H16" s="49">
        <v>77.34134469914994</v>
      </c>
      <c r="I16" s="49">
        <v>79.97455470737913</v>
      </c>
      <c r="J16" s="49"/>
      <c r="K16" s="49">
        <v>80.81099423142177</v>
      </c>
      <c r="L16" s="49">
        <v>71.23848515864893</v>
      </c>
      <c r="M16" s="49">
        <v>67.99016163035839</v>
      </c>
      <c r="N16" s="49">
        <v>10</v>
      </c>
      <c r="O16" s="115">
        <f t="shared" si="0"/>
        <v>387.35554042695816</v>
      </c>
    </row>
    <row r="17" spans="1:15" ht="12.75">
      <c r="A17" s="47">
        <v>11</v>
      </c>
      <c r="B17" s="130" t="s">
        <v>66</v>
      </c>
      <c r="C17" s="130" t="s">
        <v>67</v>
      </c>
      <c r="D17" s="130" t="s">
        <v>68</v>
      </c>
      <c r="E17" s="115">
        <f t="shared" si="1"/>
        <v>366.92726378642175</v>
      </c>
      <c r="F17" s="49">
        <v>93.10596123014139</v>
      </c>
      <c r="G17" s="49">
        <v>89.29350196249455</v>
      </c>
      <c r="H17" s="49">
        <v>91.73181594660544</v>
      </c>
      <c r="I17" s="49">
        <v>92.79598464718039</v>
      </c>
      <c r="J17" s="49"/>
      <c r="K17" s="49"/>
      <c r="L17" s="49"/>
      <c r="M17" s="49"/>
      <c r="N17" s="49"/>
      <c r="O17" s="115">
        <f t="shared" si="0"/>
        <v>366.92726378642175</v>
      </c>
    </row>
    <row r="18" spans="1:15" ht="12.75">
      <c r="A18" s="47">
        <v>12</v>
      </c>
      <c r="B18" s="130" t="s">
        <v>211</v>
      </c>
      <c r="C18" s="130" t="s">
        <v>67</v>
      </c>
      <c r="D18" s="130" t="s">
        <v>23</v>
      </c>
      <c r="E18" s="115">
        <f t="shared" si="1"/>
        <v>340.39137811926315</v>
      </c>
      <c r="F18" s="49"/>
      <c r="G18" s="49"/>
      <c r="H18" s="49">
        <v>85.09784452981579</v>
      </c>
      <c r="I18" s="49">
        <v>81.76378772112383</v>
      </c>
      <c r="J18" s="49"/>
      <c r="K18" s="49">
        <v>85.4656378970034</v>
      </c>
      <c r="L18" s="49">
        <v>88.0641079713201</v>
      </c>
      <c r="M18" s="49"/>
      <c r="N18" s="49"/>
      <c r="O18" s="115">
        <f t="shared" si="0"/>
        <v>340.39137811926315</v>
      </c>
    </row>
    <row r="19" spans="1:15" ht="12.75">
      <c r="A19" s="47">
        <v>13</v>
      </c>
      <c r="B19" s="130" t="s">
        <v>194</v>
      </c>
      <c r="C19" s="130" t="s">
        <v>195</v>
      </c>
      <c r="D19" s="130" t="s">
        <v>23</v>
      </c>
      <c r="E19" s="115">
        <f t="shared" si="1"/>
        <v>329.0340599818836</v>
      </c>
      <c r="F19" s="49"/>
      <c r="G19" s="49"/>
      <c r="H19" s="49">
        <v>82.25851499547089</v>
      </c>
      <c r="I19" s="49">
        <v>82.51509582567603</v>
      </c>
      <c r="J19" s="49"/>
      <c r="K19" s="49">
        <v>80.38818565400842</v>
      </c>
      <c r="L19" s="49">
        <v>83.87226350672826</v>
      </c>
      <c r="M19" s="49"/>
      <c r="N19" s="49"/>
      <c r="O19" s="115">
        <f t="shared" si="0"/>
        <v>329.0340599818836</v>
      </c>
    </row>
    <row r="20" spans="1:15" ht="12.75">
      <c r="A20" s="47">
        <v>14</v>
      </c>
      <c r="B20" s="130" t="s">
        <v>83</v>
      </c>
      <c r="C20" s="130" t="s">
        <v>84</v>
      </c>
      <c r="D20" s="130" t="s">
        <v>85</v>
      </c>
      <c r="E20" s="115">
        <f t="shared" si="1"/>
        <v>303.781939605864</v>
      </c>
      <c r="F20" s="49">
        <v>78.79610213395833</v>
      </c>
      <c r="G20" s="49">
        <v>71.93044089232392</v>
      </c>
      <c r="H20" s="49">
        <v>75.945484901466</v>
      </c>
      <c r="I20" s="49">
        <v>77.1099116781158</v>
      </c>
      <c r="J20" s="49"/>
      <c r="K20" s="49"/>
      <c r="L20" s="49"/>
      <c r="M20" s="49"/>
      <c r="N20" s="49"/>
      <c r="O20" s="115">
        <f t="shared" si="0"/>
        <v>303.781939605864</v>
      </c>
    </row>
    <row r="21" spans="1:15" ht="12.75">
      <c r="A21" s="47">
        <v>15</v>
      </c>
      <c r="B21" s="130" t="s">
        <v>93</v>
      </c>
      <c r="C21" s="130" t="s">
        <v>94</v>
      </c>
      <c r="D21" s="130" t="s">
        <v>95</v>
      </c>
      <c r="E21" s="115">
        <f t="shared" si="1"/>
        <v>295.6093922384086</v>
      </c>
      <c r="F21" s="49">
        <v>60.338150562010014</v>
      </c>
      <c r="G21" s="49">
        <v>74.90396927016644</v>
      </c>
      <c r="H21" s="49">
        <v>73.90234805960215</v>
      </c>
      <c r="I21" s="49">
        <v>86.46492434662999</v>
      </c>
      <c r="J21" s="49"/>
      <c r="K21" s="49"/>
      <c r="L21" s="49"/>
      <c r="M21" s="49"/>
      <c r="N21" s="49"/>
      <c r="O21" s="115">
        <f t="shared" si="0"/>
        <v>295.6093922384086</v>
      </c>
    </row>
    <row r="22" spans="1:15" ht="12.75">
      <c r="A22" s="47">
        <v>16</v>
      </c>
      <c r="B22" s="130" t="s">
        <v>223</v>
      </c>
      <c r="C22" s="130" t="s">
        <v>224</v>
      </c>
      <c r="D22" s="130" t="s">
        <v>23</v>
      </c>
      <c r="E22" s="115">
        <f t="shared" si="1"/>
        <v>283.8564009934522</v>
      </c>
      <c r="F22" s="49"/>
      <c r="G22" s="49"/>
      <c r="H22" s="49">
        <v>70.96410024836305</v>
      </c>
      <c r="I22" s="49">
        <v>70.96410024836305</v>
      </c>
      <c r="J22" s="49"/>
      <c r="K22" s="49">
        <v>70.96410024836305</v>
      </c>
      <c r="L22" s="49">
        <v>70.96410024836302</v>
      </c>
      <c r="M22" s="49"/>
      <c r="N22" s="49"/>
      <c r="O22" s="115">
        <f t="shared" si="0"/>
        <v>283.8564009934522</v>
      </c>
    </row>
    <row r="23" spans="1:15" ht="12.75">
      <c r="A23" s="47">
        <v>17</v>
      </c>
      <c r="B23" s="130" t="s">
        <v>226</v>
      </c>
      <c r="C23" s="130" t="s">
        <v>227</v>
      </c>
      <c r="D23" s="130" t="s">
        <v>208</v>
      </c>
      <c r="E23" s="115">
        <f t="shared" si="1"/>
        <v>274.3310653870988</v>
      </c>
      <c r="F23" s="49"/>
      <c r="G23" s="49"/>
      <c r="H23" s="49">
        <v>68.5827663467747</v>
      </c>
      <c r="I23" s="49">
        <v>61.91883372734436</v>
      </c>
      <c r="J23" s="49"/>
      <c r="K23" s="49">
        <v>73.08577566364892</v>
      </c>
      <c r="L23" s="49">
        <v>70.74368964933085</v>
      </c>
      <c r="M23" s="49"/>
      <c r="N23" s="49"/>
      <c r="O23" s="115">
        <f t="shared" si="0"/>
        <v>274.3310653870988</v>
      </c>
    </row>
    <row r="24" spans="1:15" ht="12.75">
      <c r="A24" s="47">
        <v>18</v>
      </c>
      <c r="B24" s="130" t="s">
        <v>216</v>
      </c>
      <c r="C24" s="130" t="s">
        <v>217</v>
      </c>
      <c r="D24" s="130" t="s">
        <v>208</v>
      </c>
      <c r="E24" s="115">
        <f t="shared" si="1"/>
        <v>257.1284974755388</v>
      </c>
      <c r="F24" s="49"/>
      <c r="G24" s="49"/>
      <c r="H24" s="49">
        <v>64.2821243688847</v>
      </c>
      <c r="I24" s="49">
        <v>72.68732654949122</v>
      </c>
      <c r="J24" s="49"/>
      <c r="K24" s="49">
        <v>57.2200864968765</v>
      </c>
      <c r="L24" s="49">
        <v>62.93896006028636</v>
      </c>
      <c r="M24" s="49"/>
      <c r="N24" s="49"/>
      <c r="O24" s="115">
        <f t="shared" si="0"/>
        <v>257.1284974755388</v>
      </c>
    </row>
    <row r="25" spans="1:15" ht="12.75">
      <c r="A25" s="47">
        <v>19</v>
      </c>
      <c r="B25" s="130" t="s">
        <v>204</v>
      </c>
      <c r="C25" s="130" t="s">
        <v>205</v>
      </c>
      <c r="D25" s="130" t="s">
        <v>23</v>
      </c>
      <c r="E25" s="115">
        <f t="shared" si="1"/>
        <v>234.19896076362375</v>
      </c>
      <c r="F25" s="49"/>
      <c r="G25" s="49"/>
      <c r="H25" s="49">
        <v>78.06632025454124</v>
      </c>
      <c r="I25" s="49">
        <v>72.33601841196779</v>
      </c>
      <c r="J25" s="49"/>
      <c r="K25" s="49">
        <v>83.7966220971147</v>
      </c>
      <c r="L25" s="49"/>
      <c r="M25" s="49"/>
      <c r="N25" s="49"/>
      <c r="O25" s="115">
        <f t="shared" si="0"/>
        <v>234.19896076362375</v>
      </c>
    </row>
    <row r="26" spans="1:15" ht="12.75">
      <c r="A26" s="47">
        <v>20</v>
      </c>
      <c r="B26" s="130" t="s">
        <v>212</v>
      </c>
      <c r="C26" s="130" t="s">
        <v>213</v>
      </c>
      <c r="D26" s="130" t="s">
        <v>19</v>
      </c>
      <c r="E26" s="115">
        <f t="shared" si="1"/>
        <v>205.4984768216459</v>
      </c>
      <c r="F26" s="49"/>
      <c r="G26" s="49"/>
      <c r="H26" s="49">
        <v>68.49949227388197</v>
      </c>
      <c r="I26" s="49">
        <v>71.17300724637681</v>
      </c>
      <c r="J26" s="49"/>
      <c r="K26" s="49"/>
      <c r="L26" s="49">
        <v>65.82597730138713</v>
      </c>
      <c r="M26" s="49"/>
      <c r="N26" s="49"/>
      <c r="O26" s="115">
        <f t="shared" si="0"/>
        <v>205.4984768216459</v>
      </c>
    </row>
    <row r="28" spans="1:14" ht="18">
      <c r="A28" s="22" t="s">
        <v>28</v>
      </c>
      <c r="B28" s="22"/>
      <c r="C28" s="64"/>
      <c r="D28" s="65"/>
      <c r="F28" s="66"/>
      <c r="G28" s="66"/>
      <c r="H28" s="68"/>
      <c r="I28" s="68"/>
      <c r="J28" s="69"/>
      <c r="K28" s="69"/>
      <c r="L28" s="69"/>
      <c r="M28" s="70"/>
      <c r="N28" s="70"/>
    </row>
    <row r="29" spans="1:14" ht="18">
      <c r="A29" s="22"/>
      <c r="B29" s="22"/>
      <c r="C29" s="64"/>
      <c r="D29" s="65"/>
      <c r="F29" s="66"/>
      <c r="G29" s="66"/>
      <c r="H29" s="68"/>
      <c r="I29" s="68"/>
      <c r="J29" s="69"/>
      <c r="K29" s="69"/>
      <c r="L29" s="69"/>
      <c r="M29" s="70"/>
      <c r="N29" s="70"/>
    </row>
    <row r="30" spans="1:253" s="37" customFormat="1" ht="36">
      <c r="A30" s="25"/>
      <c r="B30" s="25" t="s">
        <v>3</v>
      </c>
      <c r="C30" s="25" t="s">
        <v>4</v>
      </c>
      <c r="D30" s="25" t="s">
        <v>5</v>
      </c>
      <c r="E30" s="193"/>
      <c r="F30" s="114" t="s">
        <v>57</v>
      </c>
      <c r="G30" s="114" t="s">
        <v>58</v>
      </c>
      <c r="H30" s="29" t="s">
        <v>59</v>
      </c>
      <c r="I30" s="29" t="s">
        <v>62</v>
      </c>
      <c r="J30" s="181" t="s">
        <v>371</v>
      </c>
      <c r="K30" s="31" t="s">
        <v>60</v>
      </c>
      <c r="L30" s="31" t="s">
        <v>61</v>
      </c>
      <c r="M30" s="33" t="s">
        <v>37</v>
      </c>
      <c r="N30" s="33" t="s">
        <v>38</v>
      </c>
      <c r="O30" s="26" t="s">
        <v>9</v>
      </c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17" ht="12.75">
      <c r="A31" s="47">
        <v>1</v>
      </c>
      <c r="B31" s="48" t="s">
        <v>106</v>
      </c>
      <c r="C31" s="48" t="s">
        <v>107</v>
      </c>
      <c r="D31" s="48" t="s">
        <v>85</v>
      </c>
      <c r="E31" s="115">
        <f>O31</f>
        <v>600</v>
      </c>
      <c r="F31" s="49">
        <v>100</v>
      </c>
      <c r="G31" s="49">
        <v>100</v>
      </c>
      <c r="H31" s="49">
        <v>100</v>
      </c>
      <c r="I31" s="49">
        <v>100</v>
      </c>
      <c r="J31" s="49"/>
      <c r="K31" s="49">
        <v>100</v>
      </c>
      <c r="L31" s="49">
        <v>100</v>
      </c>
      <c r="M31" s="49"/>
      <c r="N31" s="49"/>
      <c r="O31" s="115">
        <f aca="true" t="shared" si="2" ref="O31:O40">SUM(F31:N31)</f>
        <v>600</v>
      </c>
      <c r="P31" s="75"/>
      <c r="Q31" s="13"/>
    </row>
    <row r="32" spans="1:15" ht="12.75">
      <c r="A32" s="47">
        <v>2</v>
      </c>
      <c r="B32" s="48" t="s">
        <v>110</v>
      </c>
      <c r="C32" s="48" t="s">
        <v>111</v>
      </c>
      <c r="D32" s="48" t="s">
        <v>68</v>
      </c>
      <c r="E32" s="115">
        <f>O32-I32-F32-G32</f>
        <v>575.2999327439248</v>
      </c>
      <c r="F32" s="49">
        <v>74.98334887438392</v>
      </c>
      <c r="G32" s="49">
        <v>75.40003855793329</v>
      </c>
      <c r="H32" s="49">
        <v>82.71487150658952</v>
      </c>
      <c r="I32" s="49">
        <v>70.60590886329494</v>
      </c>
      <c r="J32" s="49">
        <f>VLOOKUP(B32,Aranda!$A$5:$G$16,7,FALSE)</f>
        <v>100</v>
      </c>
      <c r="K32" s="49">
        <v>94.69082816722302</v>
      </c>
      <c r="L32" s="49">
        <v>97.89423307011246</v>
      </c>
      <c r="M32" s="49">
        <v>100</v>
      </c>
      <c r="N32" s="49">
        <v>100</v>
      </c>
      <c r="O32" s="115">
        <f t="shared" si="2"/>
        <v>796.2892290395371</v>
      </c>
    </row>
    <row r="33" spans="1:15" ht="12.75">
      <c r="A33" s="47">
        <v>3</v>
      </c>
      <c r="B33" s="48" t="s">
        <v>108</v>
      </c>
      <c r="C33" s="48" t="s">
        <v>109</v>
      </c>
      <c r="D33" s="48" t="s">
        <v>71</v>
      </c>
      <c r="E33" s="115">
        <f>O33</f>
        <v>518.1198797589474</v>
      </c>
      <c r="F33" s="49">
        <v>93.1953642384106</v>
      </c>
      <c r="G33" s="49">
        <v>81.78586365537433</v>
      </c>
      <c r="H33" s="49">
        <v>86.3533132931579</v>
      </c>
      <c r="I33" s="49">
        <v>84.07871198568874</v>
      </c>
      <c r="J33" s="49"/>
      <c r="K33" s="49">
        <v>86.3533132931579</v>
      </c>
      <c r="L33" s="49">
        <v>86.3533132931579</v>
      </c>
      <c r="M33" s="49"/>
      <c r="N33" s="49"/>
      <c r="O33" s="115">
        <f t="shared" si="2"/>
        <v>518.1198797589474</v>
      </c>
    </row>
    <row r="34" spans="1:15" ht="12.75">
      <c r="A34" s="47">
        <v>4</v>
      </c>
      <c r="B34" s="48" t="s">
        <v>112</v>
      </c>
      <c r="C34" s="48" t="s">
        <v>113</v>
      </c>
      <c r="D34" s="48" t="s">
        <v>71</v>
      </c>
      <c r="E34" s="115">
        <f>O34-L34</f>
        <v>478.227247257346</v>
      </c>
      <c r="F34" s="49">
        <v>68.04883945841394</v>
      </c>
      <c r="G34" s="49">
        <v>76.01554907677355</v>
      </c>
      <c r="H34" s="49">
        <v>66.68118947404145</v>
      </c>
      <c r="I34" s="49">
        <v>95.4637779282329</v>
      </c>
      <c r="J34" s="49">
        <f>VLOOKUP(B34,Aranda!$A$5:$G$16,7,FALSE)</f>
        <v>88.14011041309729</v>
      </c>
      <c r="K34" s="49">
        <v>83.87778090678682</v>
      </c>
      <c r="L34" s="49">
        <v>10</v>
      </c>
      <c r="M34" s="49"/>
      <c r="N34" s="49"/>
      <c r="O34" s="115">
        <f t="shared" si="2"/>
        <v>488.227247257346</v>
      </c>
    </row>
    <row r="35" spans="1:15" ht="12.75">
      <c r="A35" s="47">
        <v>5</v>
      </c>
      <c r="B35" s="48" t="s">
        <v>239</v>
      </c>
      <c r="C35" s="48" t="s">
        <v>115</v>
      </c>
      <c r="D35" s="48" t="s">
        <v>71</v>
      </c>
      <c r="E35" s="115">
        <f aca="true" t="shared" si="3" ref="E35:E40">O35</f>
        <v>453.31067350281205</v>
      </c>
      <c r="F35" s="49">
        <v>63.89330306469921</v>
      </c>
      <c r="G35" s="49">
        <v>66.32185857215535</v>
      </c>
      <c r="H35" s="49">
        <v>75.55177891713534</v>
      </c>
      <c r="I35" s="49">
        <v>78.85906040268456</v>
      </c>
      <c r="J35" s="49"/>
      <c r="K35" s="49">
        <v>81.82692307692308</v>
      </c>
      <c r="L35" s="49">
        <v>86.85774946921444</v>
      </c>
      <c r="M35" s="49"/>
      <c r="N35" s="49"/>
      <c r="O35" s="115">
        <f t="shared" si="2"/>
        <v>453.31067350281205</v>
      </c>
    </row>
    <row r="36" spans="1:15" ht="12.75">
      <c r="A36" s="47">
        <v>6</v>
      </c>
      <c r="B36" s="48" t="s">
        <v>237</v>
      </c>
      <c r="C36" s="48" t="s">
        <v>238</v>
      </c>
      <c r="D36" s="48" t="s">
        <v>26</v>
      </c>
      <c r="E36" s="115">
        <f t="shared" si="3"/>
        <v>348.9611714961496</v>
      </c>
      <c r="F36" s="49"/>
      <c r="G36" s="49"/>
      <c r="H36" s="49">
        <v>71.5517593961301</v>
      </c>
      <c r="I36" s="49">
        <v>59.36842105263158</v>
      </c>
      <c r="J36" s="49">
        <f>VLOOKUP(B36,Aranda!$A$5:$G$16,7,FALSE)</f>
        <v>62.754133911629175</v>
      </c>
      <c r="K36" s="49">
        <v>82.32448866777227</v>
      </c>
      <c r="L36" s="49">
        <v>72.96236846798645</v>
      </c>
      <c r="M36" s="49"/>
      <c r="N36" s="49"/>
      <c r="O36" s="115">
        <f t="shared" si="2"/>
        <v>348.9611714961496</v>
      </c>
    </row>
    <row r="37" spans="1:17" ht="12.75">
      <c r="A37" s="47">
        <v>7</v>
      </c>
      <c r="B37" s="48" t="s">
        <v>287</v>
      </c>
      <c r="C37" s="48" t="s">
        <v>288</v>
      </c>
      <c r="D37" s="48" t="s">
        <v>232</v>
      </c>
      <c r="E37" s="115">
        <f t="shared" si="3"/>
        <v>331.19891942915086</v>
      </c>
      <c r="F37" s="49"/>
      <c r="G37" s="49"/>
      <c r="H37" s="49">
        <v>58.73528079283866</v>
      </c>
      <c r="I37" s="49">
        <v>69.76744186046511</v>
      </c>
      <c r="J37" s="49">
        <f>VLOOKUP(B37,Aranda!$A$5:$G$16,7,FALSE)</f>
        <v>96.25779625779626</v>
      </c>
      <c r="K37" s="49">
        <v>96.43840051805084</v>
      </c>
      <c r="L37" s="49">
        <v>10</v>
      </c>
      <c r="M37" s="49"/>
      <c r="N37" s="49"/>
      <c r="O37" s="115">
        <f t="shared" si="2"/>
        <v>331.19891942915086</v>
      </c>
      <c r="P37" s="75"/>
      <c r="Q37" s="13"/>
    </row>
    <row r="38" spans="1:15" ht="12.75">
      <c r="A38" s="47">
        <v>8</v>
      </c>
      <c r="B38" s="48" t="s">
        <v>233</v>
      </c>
      <c r="C38" s="48" t="s">
        <v>234</v>
      </c>
      <c r="D38" s="48" t="s">
        <v>71</v>
      </c>
      <c r="E38" s="115">
        <f t="shared" si="3"/>
        <v>262.5698324022347</v>
      </c>
      <c r="F38" s="49"/>
      <c r="G38" s="49"/>
      <c r="H38" s="49">
        <v>65.64245810055867</v>
      </c>
      <c r="I38" s="49">
        <v>65.64245810055867</v>
      </c>
      <c r="J38" s="49"/>
      <c r="K38" s="49">
        <v>65.64245810055867</v>
      </c>
      <c r="L38" s="49">
        <v>65.64245810055867</v>
      </c>
      <c r="M38" s="49"/>
      <c r="N38" s="49"/>
      <c r="O38" s="115">
        <f t="shared" si="2"/>
        <v>262.5698324022347</v>
      </c>
    </row>
    <row r="39" spans="1:15" ht="12.75">
      <c r="A39" s="47">
        <v>9</v>
      </c>
      <c r="B39" s="48" t="s">
        <v>353</v>
      </c>
      <c r="C39" s="48" t="s">
        <v>354</v>
      </c>
      <c r="D39" s="48" t="s">
        <v>22</v>
      </c>
      <c r="E39" s="115">
        <f t="shared" si="3"/>
        <v>196.7263985248668</v>
      </c>
      <c r="F39" s="49"/>
      <c r="G39" s="49"/>
      <c r="H39" s="49">
        <v>39.6458066767477</v>
      </c>
      <c r="I39" s="49"/>
      <c r="J39" s="49">
        <f>VLOOKUP(B39,Aranda!$A$5:$G$16,7,FALSE)</f>
        <v>77.78897849462366</v>
      </c>
      <c r="K39" s="49">
        <v>69.2916133534954</v>
      </c>
      <c r="L39" s="49">
        <v>10</v>
      </c>
      <c r="M39" s="49"/>
      <c r="N39" s="49"/>
      <c r="O39" s="115">
        <f t="shared" si="2"/>
        <v>196.7263985248668</v>
      </c>
    </row>
    <row r="40" spans="1:15" ht="12.75">
      <c r="A40" s="47">
        <v>10</v>
      </c>
      <c r="B40" s="48" t="s">
        <v>297</v>
      </c>
      <c r="C40" s="48" t="s">
        <v>298</v>
      </c>
      <c r="D40" s="48" t="s">
        <v>208</v>
      </c>
      <c r="E40" s="115">
        <f t="shared" si="3"/>
        <v>66.05762473647225</v>
      </c>
      <c r="F40" s="49"/>
      <c r="G40" s="49"/>
      <c r="H40" s="49"/>
      <c r="I40" s="49">
        <v>66.05762473647225</v>
      </c>
      <c r="J40" s="49"/>
      <c r="K40" s="49"/>
      <c r="L40" s="49"/>
      <c r="M40" s="49"/>
      <c r="N40" s="49"/>
      <c r="O40" s="115">
        <f t="shared" si="2"/>
        <v>66.05762473647225</v>
      </c>
    </row>
    <row r="41" spans="2:4" ht="12.75">
      <c r="B41" s="82"/>
      <c r="C41" s="82"/>
      <c r="D41" s="83"/>
    </row>
    <row r="42" spans="1:7" ht="18" customHeight="1">
      <c r="A42" s="22" t="s">
        <v>30</v>
      </c>
      <c r="B42" s="22"/>
      <c r="D42" s="2"/>
      <c r="F42" s="3"/>
      <c r="G42" s="3"/>
    </row>
    <row r="43" spans="1:7" ht="12.75">
      <c r="A43" s="64"/>
      <c r="B43" s="64"/>
      <c r="C43" s="64"/>
      <c r="D43" s="65"/>
      <c r="F43" s="3"/>
      <c r="G43" s="3"/>
    </row>
    <row r="44" spans="1:253" s="37" customFormat="1" ht="36">
      <c r="A44" s="25"/>
      <c r="B44" s="25" t="s">
        <v>3</v>
      </c>
      <c r="C44" s="25" t="s">
        <v>4</v>
      </c>
      <c r="D44" s="25" t="s">
        <v>5</v>
      </c>
      <c r="E44" s="193"/>
      <c r="F44" s="114" t="s">
        <v>57</v>
      </c>
      <c r="G44" s="114" t="s">
        <v>58</v>
      </c>
      <c r="H44" s="29" t="s">
        <v>59</v>
      </c>
      <c r="I44" s="29" t="s">
        <v>62</v>
      </c>
      <c r="J44" s="181" t="s">
        <v>371</v>
      </c>
      <c r="K44" s="31" t="s">
        <v>60</v>
      </c>
      <c r="L44" s="31" t="s">
        <v>61</v>
      </c>
      <c r="M44" s="33" t="s">
        <v>37</v>
      </c>
      <c r="N44" s="33" t="s">
        <v>38</v>
      </c>
      <c r="O44" s="26" t="s">
        <v>9</v>
      </c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15" ht="12.75">
      <c r="A45" s="47">
        <v>1</v>
      </c>
      <c r="B45" s="48" t="s">
        <v>101</v>
      </c>
      <c r="C45" s="48" t="s">
        <v>102</v>
      </c>
      <c r="D45" s="48" t="s">
        <v>103</v>
      </c>
      <c r="E45" s="115">
        <f>O45-G45-K45-F45</f>
        <v>597.4025974025973</v>
      </c>
      <c r="F45" s="49">
        <v>94.73136915077987</v>
      </c>
      <c r="G45" s="49">
        <v>66.06557377049181</v>
      </c>
      <c r="H45" s="49">
        <v>100</v>
      </c>
      <c r="I45" s="49">
        <v>97.40259740259741</v>
      </c>
      <c r="J45" s="49">
        <v>100</v>
      </c>
      <c r="K45" s="49">
        <v>86.33066055746468</v>
      </c>
      <c r="L45" s="49">
        <v>100</v>
      </c>
      <c r="M45" s="49">
        <v>100</v>
      </c>
      <c r="N45" s="49">
        <v>100</v>
      </c>
      <c r="O45" s="115">
        <f>SUM(F45:N45)</f>
        <v>844.5302008813337</v>
      </c>
    </row>
    <row r="46" spans="1:15" ht="12.75">
      <c r="A46" s="47">
        <v>2</v>
      </c>
      <c r="B46" s="48" t="s">
        <v>98</v>
      </c>
      <c r="C46" s="48" t="s">
        <v>99</v>
      </c>
      <c r="D46" s="48" t="s">
        <v>25</v>
      </c>
      <c r="E46" s="115">
        <f>O46</f>
        <v>578.5269933987297</v>
      </c>
      <c r="F46" s="49">
        <v>100</v>
      </c>
      <c r="G46" s="49">
        <v>100</v>
      </c>
      <c r="H46" s="49">
        <v>94.44444444444444</v>
      </c>
      <c r="I46" s="49">
        <v>100</v>
      </c>
      <c r="J46" s="49"/>
      <c r="K46" s="49"/>
      <c r="L46" s="49"/>
      <c r="M46" s="49">
        <v>87.16804284757865</v>
      </c>
      <c r="N46" s="49">
        <v>96.91450610670665</v>
      </c>
      <c r="O46" s="115">
        <f>SUM(F46:N46)</f>
        <v>578.5269933987297</v>
      </c>
    </row>
    <row r="47" spans="1:15" ht="12.75">
      <c r="A47" s="47">
        <v>3</v>
      </c>
      <c r="B47" s="48" t="s">
        <v>93</v>
      </c>
      <c r="C47" s="48" t="s">
        <v>94</v>
      </c>
      <c r="D47" s="48" t="s">
        <v>44</v>
      </c>
      <c r="E47" s="115">
        <f>O47</f>
        <v>272.3578338281336</v>
      </c>
      <c r="F47" s="49"/>
      <c r="G47" s="49"/>
      <c r="H47" s="49"/>
      <c r="I47" s="49"/>
      <c r="J47" s="49">
        <v>76.44251626898047</v>
      </c>
      <c r="K47" s="49">
        <v>100</v>
      </c>
      <c r="L47" s="49">
        <v>95.91531755915318</v>
      </c>
      <c r="M47" s="49"/>
      <c r="N47" s="49"/>
      <c r="O47" s="115">
        <f>SUM(F47:N47)</f>
        <v>272.3578338281336</v>
      </c>
    </row>
    <row r="48" spans="1:15" ht="12.75">
      <c r="A48" s="47">
        <v>4</v>
      </c>
      <c r="B48" s="48" t="s">
        <v>93</v>
      </c>
      <c r="C48" s="48" t="s">
        <v>175</v>
      </c>
      <c r="D48" s="48" t="s">
        <v>95</v>
      </c>
      <c r="E48" s="115">
        <f>O48</f>
        <v>231.0165162466813</v>
      </c>
      <c r="F48" s="49"/>
      <c r="G48" s="49">
        <v>81.08651911468813</v>
      </c>
      <c r="H48" s="49"/>
      <c r="I48" s="49"/>
      <c r="J48" s="49"/>
      <c r="K48" s="49">
        <v>60.600375234521586</v>
      </c>
      <c r="L48" s="49">
        <v>89.32962189747158</v>
      </c>
      <c r="M48" s="49"/>
      <c r="N48" s="49"/>
      <c r="O48" s="115">
        <f>SUM(F48:N48)</f>
        <v>231.0165162466813</v>
      </c>
    </row>
    <row r="49" spans="1:15" ht="12.75">
      <c r="A49" s="47">
        <v>5</v>
      </c>
      <c r="B49" s="48" t="s">
        <v>385</v>
      </c>
      <c r="C49" s="48" t="s">
        <v>248</v>
      </c>
      <c r="D49" s="48" t="s">
        <v>411</v>
      </c>
      <c r="E49" s="115">
        <f>O49</f>
        <v>147.22317878606543</v>
      </c>
      <c r="F49" s="49"/>
      <c r="G49" s="49"/>
      <c r="H49" s="49"/>
      <c r="I49" s="49"/>
      <c r="J49" s="49"/>
      <c r="K49" s="49"/>
      <c r="L49" s="49"/>
      <c r="M49" s="49">
        <v>77.31591448931115</v>
      </c>
      <c r="N49" s="49">
        <v>69.90726429675426</v>
      </c>
      <c r="O49" s="115">
        <f>SUM(F49:N49)</f>
        <v>147.22317878606543</v>
      </c>
    </row>
    <row r="50" spans="1:253" s="94" customFormat="1" ht="12.75">
      <c r="A50"/>
      <c r="B50"/>
      <c r="E50" s="70"/>
      <c r="F50" s="93"/>
      <c r="G50" s="93"/>
      <c r="H50" s="103"/>
      <c r="I50" s="110"/>
      <c r="J50" s="110"/>
      <c r="K50" s="110"/>
      <c r="L50" s="111"/>
      <c r="M50" s="97"/>
      <c r="N50" s="68"/>
      <c r="O50" s="69"/>
      <c r="P50" s="70"/>
      <c r="Q50" s="70"/>
      <c r="R50" s="70"/>
      <c r="S50" s="70"/>
      <c r="T50" s="70"/>
      <c r="AA50" s="88"/>
      <c r="AB50" s="89"/>
      <c r="AC50" s="89"/>
      <c r="AD50" s="88"/>
      <c r="AE50" s="89"/>
      <c r="AF50" s="89"/>
      <c r="AL50" s="98"/>
      <c r="AM50" s="99"/>
      <c r="AN50" s="99"/>
      <c r="AO50" s="99"/>
      <c r="AP50" s="99"/>
      <c r="AQ50" s="104"/>
      <c r="BC50" s="102"/>
      <c r="IS50"/>
    </row>
    <row r="51" spans="1:55" ht="12.75">
      <c r="A51" s="64"/>
      <c r="C51" s="64"/>
      <c r="D51" s="64"/>
      <c r="E51" s="68"/>
      <c r="H51" s="3"/>
      <c r="I51" s="67"/>
      <c r="J51" s="67"/>
      <c r="K51" s="67"/>
      <c r="L51" s="66"/>
      <c r="M51" s="67"/>
      <c r="N51" s="67"/>
      <c r="O51" s="68"/>
      <c r="P51" s="68"/>
      <c r="Q51" s="68"/>
      <c r="R51" s="68"/>
      <c r="S51" s="68"/>
      <c r="T51" s="68"/>
      <c r="U51" s="69"/>
      <c r="V51" s="69"/>
      <c r="W51" s="69"/>
      <c r="X51" s="69"/>
      <c r="Y51" s="69"/>
      <c r="Z51" s="69"/>
      <c r="AA51" s="70"/>
      <c r="AB51" s="71"/>
      <c r="AC51" s="71"/>
      <c r="AD51" s="70"/>
      <c r="AE51" s="71"/>
      <c r="AF51" s="71"/>
      <c r="AG51" s="72"/>
      <c r="AH51" s="88"/>
      <c r="AL51" s="12"/>
      <c r="AM51" s="13"/>
      <c r="AN51" s="13"/>
      <c r="AO51" s="13"/>
      <c r="AP51" s="13"/>
      <c r="AQ51" s="14"/>
      <c r="BC51" s="15"/>
    </row>
  </sheetData>
  <sheetProtection/>
  <printOptions/>
  <pageMargins left="1.22" right="0.3937007874015748" top="0.42" bottom="0.42" header="0.28" footer="0.17"/>
  <pageSetup fitToHeight="1" fitToWidth="1" horizontalDpi="300" verticalDpi="300" orientation="landscape" paperSize="9" scale="76" r:id="rId2"/>
  <headerFooter alignWithMargins="0">
    <oddHeader>&amp;C&amp;"Times New Roman,Normal"&amp;12&amp;A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9"/>
  <sheetViews>
    <sheetView tabSelected="1" zoomScalePageLayoutView="0" workbookViewId="0" topLeftCell="A8">
      <selection activeCell="K36" sqref="K36"/>
    </sheetView>
  </sheetViews>
  <sheetFormatPr defaultColWidth="11.421875" defaultRowHeight="12.75"/>
  <cols>
    <col min="1" max="1" width="3.28125" style="0" customWidth="1"/>
    <col min="2" max="2" width="19.00390625" style="0" bestFit="1" customWidth="1"/>
    <col min="3" max="3" width="9.140625" style="0" customWidth="1"/>
    <col min="4" max="5" width="8.8515625" style="0" bestFit="1" customWidth="1"/>
    <col min="6" max="7" width="10.140625" style="0" bestFit="1" customWidth="1"/>
    <col min="8" max="15" width="8.7109375" style="0" bestFit="1" customWidth="1"/>
  </cols>
  <sheetData>
    <row r="3" spans="1:16" ht="20.25">
      <c r="A3" s="20" t="s">
        <v>172</v>
      </c>
      <c r="B3" s="20"/>
      <c r="C3" s="20"/>
      <c r="D3" s="21"/>
      <c r="E3" s="21"/>
      <c r="F3" s="11"/>
      <c r="G3" s="3"/>
      <c r="H3" s="18"/>
      <c r="I3" s="17"/>
      <c r="J3" s="19"/>
      <c r="K3" s="6"/>
      <c r="L3" s="7"/>
      <c r="M3" s="7"/>
      <c r="N3" s="8"/>
      <c r="O3" s="8"/>
      <c r="P3" s="10"/>
    </row>
    <row r="4" spans="1:16" ht="20.25">
      <c r="A4" s="20"/>
      <c r="B4" s="20"/>
      <c r="C4" s="20"/>
      <c r="D4" s="21"/>
      <c r="E4" s="21"/>
      <c r="F4" s="11"/>
      <c r="G4" s="3"/>
      <c r="H4" s="18"/>
      <c r="I4" s="17"/>
      <c r="J4" s="19"/>
      <c r="K4" s="6"/>
      <c r="L4" s="7"/>
      <c r="M4" s="7"/>
      <c r="N4" s="8"/>
      <c r="O4" s="8"/>
      <c r="P4" s="10"/>
    </row>
    <row r="5" spans="1:16" ht="20.25">
      <c r="A5" s="20"/>
      <c r="B5" s="20"/>
      <c r="C5" s="20"/>
      <c r="D5" s="21"/>
      <c r="E5" s="21"/>
      <c r="F5" s="11"/>
      <c r="G5" s="3"/>
      <c r="H5" s="18"/>
      <c r="I5" s="17"/>
      <c r="J5" s="19"/>
      <c r="K5" s="6"/>
      <c r="L5" s="7"/>
      <c r="M5" s="7"/>
      <c r="N5" s="8"/>
      <c r="O5" s="8"/>
      <c r="P5" s="10"/>
    </row>
    <row r="6" spans="1:16" ht="22.5" customHeight="1">
      <c r="A6" s="22" t="s">
        <v>45</v>
      </c>
      <c r="B6" s="22"/>
      <c r="C6" s="22"/>
      <c r="F6" s="11"/>
      <c r="G6" s="3"/>
      <c r="H6" s="5"/>
      <c r="I6" s="4"/>
      <c r="J6" s="6"/>
      <c r="K6" s="6"/>
      <c r="L6" s="7"/>
      <c r="M6" s="7"/>
      <c r="N6" s="8"/>
      <c r="O6" s="8"/>
      <c r="P6" s="10"/>
    </row>
    <row r="7" spans="4:13" ht="12.75">
      <c r="D7" s="143">
        <v>40978</v>
      </c>
      <c r="E7" s="143">
        <v>40979</v>
      </c>
      <c r="F7" s="143">
        <v>40985</v>
      </c>
      <c r="G7" s="143">
        <v>40986</v>
      </c>
      <c r="H7" s="143">
        <v>41034</v>
      </c>
      <c r="I7" s="143">
        <v>41035</v>
      </c>
      <c r="J7" s="143">
        <v>41069</v>
      </c>
      <c r="K7" s="143">
        <v>41070</v>
      </c>
      <c r="L7" s="143">
        <v>41111</v>
      </c>
      <c r="M7" s="143">
        <v>41112</v>
      </c>
    </row>
    <row r="8" spans="1:13" ht="12.75">
      <c r="A8" s="25"/>
      <c r="B8" s="25" t="s">
        <v>5</v>
      </c>
      <c r="C8" s="25" t="s">
        <v>36</v>
      </c>
      <c r="D8" s="25" t="s">
        <v>49</v>
      </c>
      <c r="E8" s="25" t="s">
        <v>50</v>
      </c>
      <c r="F8" s="25" t="s">
        <v>51</v>
      </c>
      <c r="G8" s="25" t="s">
        <v>52</v>
      </c>
      <c r="H8" s="25" t="s">
        <v>46</v>
      </c>
      <c r="I8" s="25" t="s">
        <v>47</v>
      </c>
      <c r="J8" s="25" t="s">
        <v>53</v>
      </c>
      <c r="K8" s="25" t="s">
        <v>54</v>
      </c>
      <c r="L8" s="25" t="s">
        <v>55</v>
      </c>
      <c r="M8" s="25" t="s">
        <v>56</v>
      </c>
    </row>
    <row r="9" spans="1:13" ht="12.75">
      <c r="A9" s="47">
        <v>1</v>
      </c>
      <c r="B9" s="198" t="s">
        <v>71</v>
      </c>
      <c r="C9" s="115">
        <f>SUM(D9:L9)</f>
        <v>3672.1899999999996</v>
      </c>
      <c r="D9" s="116">
        <v>400.09</v>
      </c>
      <c r="E9" s="116">
        <v>400.26</v>
      </c>
      <c r="F9" s="199">
        <v>585.13</v>
      </c>
      <c r="G9" s="116">
        <v>610.79</v>
      </c>
      <c r="H9" s="116">
        <v>574.53</v>
      </c>
      <c r="I9" s="116">
        <v>507.03</v>
      </c>
      <c r="J9" s="196">
        <v>95.72</v>
      </c>
      <c r="K9" s="196">
        <v>97.58</v>
      </c>
      <c r="L9" s="196">
        <v>401.06</v>
      </c>
      <c r="M9" s="196">
        <v>458</v>
      </c>
    </row>
    <row r="10" spans="1:13" ht="12.75">
      <c r="A10" s="47">
        <v>2</v>
      </c>
      <c r="B10" s="198" t="s">
        <v>103</v>
      </c>
      <c r="C10" s="115">
        <f>SUM(D10:L10)</f>
        <v>2805.1800000000003</v>
      </c>
      <c r="D10" s="116">
        <v>300</v>
      </c>
      <c r="E10" s="116">
        <v>300</v>
      </c>
      <c r="F10" s="199">
        <v>391.11</v>
      </c>
      <c r="G10" s="116">
        <v>378.59</v>
      </c>
      <c r="H10" s="116">
        <v>374.61</v>
      </c>
      <c r="I10" s="116">
        <v>298.96</v>
      </c>
      <c r="J10" s="196">
        <v>193.64</v>
      </c>
      <c r="K10" s="196">
        <v>197.78</v>
      </c>
      <c r="L10" s="196">
        <v>370.49</v>
      </c>
      <c r="M10" s="196">
        <v>384</v>
      </c>
    </row>
    <row r="11" spans="1:13" ht="12.75">
      <c r="A11" s="47">
        <v>3</v>
      </c>
      <c r="B11" s="198" t="s">
        <v>137</v>
      </c>
      <c r="C11" s="115">
        <f>SUM(D11:L11)</f>
        <v>2627.6766602777766</v>
      </c>
      <c r="D11" s="116">
        <v>83.55419165852979</v>
      </c>
      <c r="E11" s="116">
        <v>91.19246861924687</v>
      </c>
      <c r="F11" s="199">
        <v>558.55</v>
      </c>
      <c r="G11" s="116">
        <v>582.04</v>
      </c>
      <c r="H11" s="116">
        <v>446.13</v>
      </c>
      <c r="I11" s="116">
        <v>505.85</v>
      </c>
      <c r="J11" s="196">
        <v>160.9</v>
      </c>
      <c r="K11" s="196">
        <v>93.89</v>
      </c>
      <c r="L11" s="196">
        <v>105.57</v>
      </c>
      <c r="M11" s="196">
        <v>151.36</v>
      </c>
    </row>
    <row r="12" spans="1:13" ht="12.75">
      <c r="A12" s="47">
        <v>4</v>
      </c>
      <c r="B12" s="198" t="s">
        <v>90</v>
      </c>
      <c r="C12" s="115">
        <f>SUM(D12:L12)</f>
        <v>2130.4500000000003</v>
      </c>
      <c r="D12" s="116">
        <v>280.17</v>
      </c>
      <c r="E12" s="116">
        <v>261.92</v>
      </c>
      <c r="F12" s="199">
        <v>67.33</v>
      </c>
      <c r="G12" s="116">
        <v>137.17</v>
      </c>
      <c r="H12" s="116">
        <v>262.07</v>
      </c>
      <c r="I12" s="116">
        <v>331.02</v>
      </c>
      <c r="J12" s="196">
        <v>190.4</v>
      </c>
      <c r="K12" s="196">
        <v>319.49</v>
      </c>
      <c r="L12" s="196">
        <v>280.88</v>
      </c>
      <c r="M12" s="196">
        <v>305.43</v>
      </c>
    </row>
    <row r="13" spans="1:13" ht="12.75">
      <c r="A13" s="47">
        <v>5</v>
      </c>
      <c r="B13" s="198" t="s">
        <v>134</v>
      </c>
      <c r="C13" s="115">
        <f>SUM(D13:L13)</f>
        <v>1852.935023454803</v>
      </c>
      <c r="D13" s="116">
        <v>84.46136491821771</v>
      </c>
      <c r="E13" s="116">
        <v>85.05365853658537</v>
      </c>
      <c r="F13" s="199">
        <v>184.5</v>
      </c>
      <c r="G13" s="116">
        <v>187.57</v>
      </c>
      <c r="H13" s="116">
        <v>88.32</v>
      </c>
      <c r="I13" s="116">
        <v>91.64</v>
      </c>
      <c r="J13" s="196">
        <v>361.78</v>
      </c>
      <c r="K13" s="196">
        <v>426.07</v>
      </c>
      <c r="L13" s="196">
        <v>343.54</v>
      </c>
      <c r="M13" s="196">
        <v>247.65</v>
      </c>
    </row>
    <row r="14" spans="1:13" ht="12.75">
      <c r="A14" s="47">
        <v>6</v>
      </c>
      <c r="B14" s="198" t="s">
        <v>68</v>
      </c>
      <c r="C14" s="115">
        <f>SUM(D14:L14)</f>
        <v>1823.15</v>
      </c>
      <c r="D14" s="116">
        <v>240.75</v>
      </c>
      <c r="E14" s="116">
        <v>234.22</v>
      </c>
      <c r="F14" s="199">
        <v>263.22</v>
      </c>
      <c r="G14" s="116">
        <v>347.04</v>
      </c>
      <c r="H14" s="116">
        <v>94.69</v>
      </c>
      <c r="I14" s="116">
        <v>97.89</v>
      </c>
      <c r="J14" s="196">
        <v>186.19</v>
      </c>
      <c r="K14" s="196">
        <v>174.35</v>
      </c>
      <c r="L14" s="196">
        <v>184.8</v>
      </c>
      <c r="M14" s="196">
        <v>184.79</v>
      </c>
    </row>
    <row r="15" spans="1:13" ht="12.75">
      <c r="A15" s="47">
        <v>7</v>
      </c>
      <c r="B15" s="198" t="s">
        <v>65</v>
      </c>
      <c r="C15" s="115">
        <f>SUM(D15:L15)</f>
        <v>1662.5799999999997</v>
      </c>
      <c r="D15" s="116">
        <v>110</v>
      </c>
      <c r="E15" s="116">
        <v>185.82</v>
      </c>
      <c r="F15" s="199">
        <v>193.07</v>
      </c>
      <c r="G15" s="116">
        <v>186.45</v>
      </c>
      <c r="H15" s="116">
        <v>196.38</v>
      </c>
      <c r="I15" s="116">
        <v>200</v>
      </c>
      <c r="J15" s="196">
        <v>198.55</v>
      </c>
      <c r="K15" s="196">
        <v>199.85</v>
      </c>
      <c r="L15" s="196">
        <v>192.46</v>
      </c>
      <c r="M15" s="196">
        <v>183.63</v>
      </c>
    </row>
    <row r="16" spans="1:13" ht="12.75">
      <c r="A16" s="47">
        <v>8</v>
      </c>
      <c r="B16" s="198" t="s">
        <v>95</v>
      </c>
      <c r="C16" s="115">
        <f>SUM(D16:L16)</f>
        <v>1367.48</v>
      </c>
      <c r="D16" s="116">
        <v>147.07</v>
      </c>
      <c r="E16" s="116">
        <v>213.69</v>
      </c>
      <c r="F16" s="199">
        <v>169.19</v>
      </c>
      <c r="G16" s="116">
        <v>186.46</v>
      </c>
      <c r="H16" s="116">
        <v>286.65</v>
      </c>
      <c r="I16" s="116">
        <v>201.21</v>
      </c>
      <c r="J16" s="116"/>
      <c r="K16" s="116"/>
      <c r="L16" s="196">
        <v>163.21</v>
      </c>
      <c r="M16" s="196">
        <v>249.16</v>
      </c>
    </row>
    <row r="17" spans="1:13" ht="12.75">
      <c r="A17" s="47">
        <v>9</v>
      </c>
      <c r="B17" s="198" t="s">
        <v>77</v>
      </c>
      <c r="C17" s="115">
        <f>SUM(D17:L17)</f>
        <v>1212.0400000000002</v>
      </c>
      <c r="D17" s="116">
        <v>187.12</v>
      </c>
      <c r="E17" s="116">
        <v>191.19</v>
      </c>
      <c r="F17" s="199">
        <v>95.61</v>
      </c>
      <c r="G17" s="116">
        <v>96.29</v>
      </c>
      <c r="H17" s="116">
        <v>164.1</v>
      </c>
      <c r="I17" s="116">
        <v>107.32</v>
      </c>
      <c r="J17" s="196">
        <v>88.9</v>
      </c>
      <c r="K17" s="196">
        <v>100</v>
      </c>
      <c r="L17" s="196">
        <v>181.51</v>
      </c>
      <c r="M17" s="196">
        <v>200</v>
      </c>
    </row>
    <row r="18" spans="1:13" ht="12.75">
      <c r="A18" s="47">
        <v>10</v>
      </c>
      <c r="B18" s="197" t="s">
        <v>26</v>
      </c>
      <c r="C18" s="115">
        <f>SUM(D18:L18)</f>
        <v>1209.62</v>
      </c>
      <c r="D18" s="116"/>
      <c r="E18" s="116"/>
      <c r="F18" s="199">
        <v>334.46</v>
      </c>
      <c r="G18" s="116">
        <v>281.65</v>
      </c>
      <c r="H18" s="116">
        <v>162.45</v>
      </c>
      <c r="I18" s="116">
        <v>164.91</v>
      </c>
      <c r="J18" s="116"/>
      <c r="K18" s="116"/>
      <c r="L18" s="196">
        <v>266.15</v>
      </c>
      <c r="M18" s="196">
        <v>194.85</v>
      </c>
    </row>
    <row r="19" spans="1:13" ht="12.75">
      <c r="A19" s="47">
        <v>11</v>
      </c>
      <c r="B19" s="197" t="s">
        <v>323</v>
      </c>
      <c r="C19" s="115">
        <f>SUM(D19:L19)</f>
        <v>1088.07</v>
      </c>
      <c r="D19" s="116"/>
      <c r="E19" s="116"/>
      <c r="F19" s="116">
        <v>167.13</v>
      </c>
      <c r="G19" s="116">
        <v>166.74</v>
      </c>
      <c r="H19" s="116">
        <v>179.35</v>
      </c>
      <c r="I19" s="116">
        <v>187.55</v>
      </c>
      <c r="J19" s="196">
        <v>155.43</v>
      </c>
      <c r="K19" s="196">
        <v>174.53</v>
      </c>
      <c r="L19" s="196">
        <v>57.34</v>
      </c>
      <c r="M19" s="196">
        <v>10</v>
      </c>
    </row>
    <row r="20" spans="1:13" ht="12.75">
      <c r="A20" s="47">
        <v>12</v>
      </c>
      <c r="B20" s="198" t="s">
        <v>85</v>
      </c>
      <c r="C20" s="115">
        <f>SUM(D20:L20)</f>
        <v>1069.8200000000002</v>
      </c>
      <c r="D20" s="116">
        <v>178.8</v>
      </c>
      <c r="E20" s="116">
        <v>171.93</v>
      </c>
      <c r="F20" s="199">
        <v>258.96</v>
      </c>
      <c r="G20" s="116">
        <v>260.13</v>
      </c>
      <c r="H20" s="116">
        <v>100</v>
      </c>
      <c r="I20" s="116">
        <v>100</v>
      </c>
      <c r="J20" s="116"/>
      <c r="K20" s="116"/>
      <c r="L20" s="116"/>
      <c r="M20" s="196"/>
    </row>
    <row r="21" spans="1:13" ht="12.75">
      <c r="A21" s="47">
        <v>13</v>
      </c>
      <c r="B21" s="197" t="s">
        <v>492</v>
      </c>
      <c r="C21" s="115">
        <f>SUM(D21:L21)</f>
        <v>750.69</v>
      </c>
      <c r="D21" s="196"/>
      <c r="E21" s="196"/>
      <c r="F21" s="196"/>
      <c r="G21" s="196"/>
      <c r="H21" s="196"/>
      <c r="I21" s="196"/>
      <c r="J21" s="196">
        <v>378.5</v>
      </c>
      <c r="K21" s="196">
        <v>372.19</v>
      </c>
      <c r="L21" s="196"/>
      <c r="M21" s="116"/>
    </row>
    <row r="22" spans="1:13" ht="12.75">
      <c r="A22" s="47">
        <v>14</v>
      </c>
      <c r="B22" s="198" t="s">
        <v>142</v>
      </c>
      <c r="C22" s="115">
        <f>SUM(D22:L22)</f>
        <v>731.653755611055</v>
      </c>
      <c r="D22" s="116">
        <v>75.4788306451613</v>
      </c>
      <c r="E22" s="116">
        <v>74.33492496589359</v>
      </c>
      <c r="F22" s="199">
        <v>82.13</v>
      </c>
      <c r="G22" s="116">
        <v>76.87</v>
      </c>
      <c r="H22" s="116">
        <v>71.38</v>
      </c>
      <c r="I22" s="116">
        <v>86.41</v>
      </c>
      <c r="J22" s="196">
        <v>91.04</v>
      </c>
      <c r="K22" s="196">
        <v>86.58</v>
      </c>
      <c r="L22" s="196">
        <v>87.43</v>
      </c>
      <c r="M22" s="196">
        <v>78.89</v>
      </c>
    </row>
    <row r="23" spans="1:13" ht="12.75">
      <c r="A23" s="47">
        <v>15</v>
      </c>
      <c r="B23" s="197" t="s">
        <v>332</v>
      </c>
      <c r="C23" s="115">
        <f>SUM(D23:L23)</f>
        <v>730.54</v>
      </c>
      <c r="D23" s="116"/>
      <c r="E23" s="116"/>
      <c r="F23" s="199">
        <v>177.21</v>
      </c>
      <c r="G23" s="116">
        <v>200.66</v>
      </c>
      <c r="H23" s="116">
        <v>208.99</v>
      </c>
      <c r="I23" s="116">
        <v>143.68</v>
      </c>
      <c r="J23" s="116"/>
      <c r="K23" s="116"/>
      <c r="L23" s="116"/>
      <c r="M23" s="196"/>
    </row>
    <row r="24" spans="1:13" ht="12.75">
      <c r="A24" s="47">
        <v>16</v>
      </c>
      <c r="B24" s="198" t="s">
        <v>100</v>
      </c>
      <c r="C24" s="115">
        <f>SUM(D24:L24)</f>
        <v>678.52</v>
      </c>
      <c r="D24" s="116">
        <v>100</v>
      </c>
      <c r="E24" s="116">
        <v>100</v>
      </c>
      <c r="F24" s="116">
        <v>94.44</v>
      </c>
      <c r="G24" s="116">
        <v>100</v>
      </c>
      <c r="H24" s="116"/>
      <c r="I24" s="116"/>
      <c r="J24" s="196">
        <v>87.17</v>
      </c>
      <c r="K24" s="196">
        <v>96.91</v>
      </c>
      <c r="L24" s="196">
        <v>100</v>
      </c>
      <c r="M24" s="196">
        <v>93.95</v>
      </c>
    </row>
    <row r="25" spans="1:13" ht="12.75">
      <c r="A25" s="47">
        <v>17</v>
      </c>
      <c r="B25" s="197" t="s">
        <v>331</v>
      </c>
      <c r="C25" s="115">
        <f>SUM(D25:L25)</f>
        <v>646.6600000000001</v>
      </c>
      <c r="D25" s="116"/>
      <c r="E25" s="116"/>
      <c r="F25" s="199">
        <v>94.68</v>
      </c>
      <c r="G25" s="116">
        <v>100</v>
      </c>
      <c r="H25" s="116">
        <v>95.23</v>
      </c>
      <c r="I25" s="116">
        <v>99.54</v>
      </c>
      <c r="J25" s="196">
        <v>69.34</v>
      </c>
      <c r="K25" s="196">
        <v>94.17</v>
      </c>
      <c r="L25" s="196">
        <v>93.7</v>
      </c>
      <c r="M25" s="196">
        <v>85.46</v>
      </c>
    </row>
    <row r="26" spans="1:13" ht="12.75">
      <c r="A26" s="47">
        <v>18</v>
      </c>
      <c r="B26" s="197" t="s">
        <v>329</v>
      </c>
      <c r="C26" s="115">
        <f>SUM(D26:L26)</f>
        <v>578.1700000000001</v>
      </c>
      <c r="D26" s="116"/>
      <c r="E26" s="116"/>
      <c r="F26" s="199">
        <v>74.14</v>
      </c>
      <c r="G26" s="116">
        <v>70.54</v>
      </c>
      <c r="H26" s="116">
        <v>78.58</v>
      </c>
      <c r="I26" s="116">
        <v>72.68</v>
      </c>
      <c r="J26" s="116"/>
      <c r="K26" s="116"/>
      <c r="L26" s="196">
        <v>282.23</v>
      </c>
      <c r="M26" s="196">
        <v>158.68</v>
      </c>
    </row>
    <row r="27" spans="1:13" ht="12.75">
      <c r="A27" s="47">
        <v>19</v>
      </c>
      <c r="B27" s="197" t="s">
        <v>437</v>
      </c>
      <c r="C27" s="115">
        <f>SUM(D27:L27)</f>
        <v>578.14</v>
      </c>
      <c r="D27" s="196"/>
      <c r="E27" s="196"/>
      <c r="F27" s="196"/>
      <c r="G27" s="196"/>
      <c r="H27" s="196"/>
      <c r="I27" s="196"/>
      <c r="J27" s="196">
        <v>241.66</v>
      </c>
      <c r="K27" s="196">
        <v>238.45</v>
      </c>
      <c r="L27" s="196">
        <v>98.03</v>
      </c>
      <c r="M27" s="196">
        <v>91.75</v>
      </c>
    </row>
    <row r="28" spans="1:13" ht="12.75">
      <c r="A28" s="47">
        <v>20</v>
      </c>
      <c r="B28" s="198" t="s">
        <v>74</v>
      </c>
      <c r="C28" s="115">
        <f>SUM(D28:L28)</f>
        <v>550.4427676299943</v>
      </c>
      <c r="D28" s="116">
        <v>90.73863636363636</v>
      </c>
      <c r="E28" s="116">
        <v>82.44413126635796</v>
      </c>
      <c r="F28" s="199">
        <v>92.39</v>
      </c>
      <c r="G28" s="116">
        <v>96</v>
      </c>
      <c r="H28" s="116"/>
      <c r="I28" s="116">
        <v>88.87</v>
      </c>
      <c r="J28" s="116"/>
      <c r="K28" s="116"/>
      <c r="L28" s="196">
        <v>100</v>
      </c>
      <c r="M28" s="196">
        <v>96.29</v>
      </c>
    </row>
    <row r="29" spans="1:13" ht="12.75">
      <c r="A29" s="47">
        <v>21</v>
      </c>
      <c r="B29" s="197" t="s">
        <v>32</v>
      </c>
      <c r="C29" s="115">
        <f>SUM(D29:L29)</f>
        <v>539.0799999999999</v>
      </c>
      <c r="D29" s="116"/>
      <c r="E29" s="116"/>
      <c r="F29" s="199">
        <v>55.41</v>
      </c>
      <c r="G29" s="116">
        <v>81.22</v>
      </c>
      <c r="H29" s="116"/>
      <c r="I29" s="116"/>
      <c r="J29" s="116"/>
      <c r="K29" s="116"/>
      <c r="L29" s="196">
        <v>402.45</v>
      </c>
      <c r="M29" s="196">
        <v>259.22</v>
      </c>
    </row>
    <row r="30" spans="1:13" ht="12.75">
      <c r="A30" s="47">
        <v>22</v>
      </c>
      <c r="B30" s="198" t="s">
        <v>125</v>
      </c>
      <c r="C30" s="115">
        <f>SUM(D30:L30)</f>
        <v>516.8299999999999</v>
      </c>
      <c r="D30" s="116">
        <v>181.82</v>
      </c>
      <c r="E30" s="116">
        <v>156.46</v>
      </c>
      <c r="F30" s="116"/>
      <c r="G30" s="116"/>
      <c r="H30" s="116"/>
      <c r="I30" s="116"/>
      <c r="J30" s="116"/>
      <c r="K30" s="116"/>
      <c r="L30" s="196">
        <v>178.55</v>
      </c>
      <c r="M30" s="196">
        <v>110</v>
      </c>
    </row>
    <row r="31" spans="1:13" ht="12.75">
      <c r="A31" s="47">
        <v>23</v>
      </c>
      <c r="B31" s="198" t="s">
        <v>148</v>
      </c>
      <c r="C31" s="115">
        <f>SUM(D31:L31)</f>
        <v>467.0600561272217</v>
      </c>
      <c r="D31" s="116">
        <v>100</v>
      </c>
      <c r="E31" s="116">
        <v>98.2600561272217</v>
      </c>
      <c r="F31" s="116"/>
      <c r="G31" s="116"/>
      <c r="H31" s="116"/>
      <c r="I31" s="116"/>
      <c r="J31" s="196">
        <v>100</v>
      </c>
      <c r="K31" s="196">
        <v>94.76</v>
      </c>
      <c r="L31" s="196">
        <v>74.04</v>
      </c>
      <c r="M31" s="196">
        <v>82.53</v>
      </c>
    </row>
    <row r="32" spans="1:13" ht="12.75">
      <c r="A32" s="47">
        <v>24</v>
      </c>
      <c r="B32" s="197" t="s">
        <v>330</v>
      </c>
      <c r="C32" s="115">
        <f>SUM(D32:L32)</f>
        <v>371.86</v>
      </c>
      <c r="D32" s="116"/>
      <c r="E32" s="116"/>
      <c r="F32" s="199">
        <v>93.39</v>
      </c>
      <c r="G32" s="116">
        <v>89.6</v>
      </c>
      <c r="H32" s="116"/>
      <c r="I32" s="116"/>
      <c r="J32" s="116"/>
      <c r="K32" s="116"/>
      <c r="L32" s="196">
        <v>188.87</v>
      </c>
      <c r="M32" s="196">
        <v>174.74</v>
      </c>
    </row>
    <row r="33" spans="1:13" ht="12.75">
      <c r="A33" s="47">
        <v>25</v>
      </c>
      <c r="B33" s="197" t="s">
        <v>412</v>
      </c>
      <c r="C33" s="115">
        <f>SUM(D33:L33)</f>
        <v>369.94</v>
      </c>
      <c r="D33" s="196"/>
      <c r="E33" s="196"/>
      <c r="F33" s="196"/>
      <c r="G33" s="196"/>
      <c r="H33" s="196"/>
      <c r="I33" s="196"/>
      <c r="J33" s="196">
        <v>145.09</v>
      </c>
      <c r="K33" s="196">
        <v>139.89</v>
      </c>
      <c r="L33" s="196">
        <v>84.96</v>
      </c>
      <c r="M33" s="196"/>
    </row>
    <row r="34" spans="1:13" ht="12.75">
      <c r="A34" s="47">
        <v>26</v>
      </c>
      <c r="B34" s="198" t="s">
        <v>118</v>
      </c>
      <c r="C34" s="115">
        <f>SUM(D34:L34)</f>
        <v>352.4</v>
      </c>
      <c r="D34" s="116">
        <v>176.01</v>
      </c>
      <c r="E34" s="116">
        <v>176.39</v>
      </c>
      <c r="F34" s="116"/>
      <c r="G34" s="116"/>
      <c r="H34" s="116"/>
      <c r="I34" s="116"/>
      <c r="J34" s="116"/>
      <c r="K34" s="116"/>
      <c r="L34" s="116"/>
      <c r="M34" s="116"/>
    </row>
    <row r="35" spans="1:13" ht="12.75">
      <c r="A35" s="47">
        <v>27</v>
      </c>
      <c r="B35" s="197" t="s">
        <v>314</v>
      </c>
      <c r="C35" s="115">
        <f>SUM(D35:L35)</f>
        <v>318.19</v>
      </c>
      <c r="D35" s="116"/>
      <c r="E35" s="116"/>
      <c r="F35" s="199">
        <v>58.74</v>
      </c>
      <c r="G35" s="116">
        <v>69.77</v>
      </c>
      <c r="H35" s="116">
        <v>96.44</v>
      </c>
      <c r="I35" s="116">
        <v>93.24</v>
      </c>
      <c r="J35" s="116"/>
      <c r="K35" s="116"/>
      <c r="L35" s="116"/>
      <c r="M35" s="116"/>
    </row>
    <row r="36" spans="1:13" ht="12.75">
      <c r="A36" s="47">
        <v>28</v>
      </c>
      <c r="B36" s="197" t="s">
        <v>491</v>
      </c>
      <c r="C36" s="115">
        <f>SUM(D36:L36)</f>
        <v>289.65</v>
      </c>
      <c r="D36" s="196"/>
      <c r="E36" s="196"/>
      <c r="F36" s="196"/>
      <c r="G36" s="196"/>
      <c r="H36" s="196"/>
      <c r="I36" s="196"/>
      <c r="J36" s="196">
        <v>155.16</v>
      </c>
      <c r="K36" s="196">
        <v>134.49</v>
      </c>
      <c r="L36" s="196"/>
      <c r="M36" s="116"/>
    </row>
    <row r="37" spans="1:13" ht="12.75">
      <c r="A37" s="47">
        <v>29</v>
      </c>
      <c r="B37" s="197" t="s">
        <v>312</v>
      </c>
      <c r="C37" s="115">
        <f>SUM(D37:L37)</f>
        <v>260.73</v>
      </c>
      <c r="D37" s="116"/>
      <c r="E37" s="116"/>
      <c r="F37" s="116">
        <v>100</v>
      </c>
      <c r="G37" s="116">
        <v>10</v>
      </c>
      <c r="H37" s="116"/>
      <c r="I37" s="116"/>
      <c r="J37" s="196">
        <v>82.93</v>
      </c>
      <c r="K37" s="196">
        <v>67.8</v>
      </c>
      <c r="L37" s="116"/>
      <c r="M37" s="116"/>
    </row>
    <row r="38" spans="1:13" ht="12.75">
      <c r="A38" s="47">
        <v>30</v>
      </c>
      <c r="B38" s="198" t="s">
        <v>88</v>
      </c>
      <c r="C38" s="115">
        <f>SUM(D38:L38)</f>
        <v>250.74067278287458</v>
      </c>
      <c r="D38" s="116">
        <v>78.1406727828746</v>
      </c>
      <c r="E38" s="116">
        <v>172.6</v>
      </c>
      <c r="F38" s="116"/>
      <c r="G38" s="116"/>
      <c r="H38" s="116"/>
      <c r="I38" s="116"/>
      <c r="J38" s="116"/>
      <c r="K38" s="116"/>
      <c r="L38" s="116"/>
      <c r="M38" s="116"/>
    </row>
    <row r="39" spans="1:13" ht="12.75">
      <c r="A39" s="47">
        <v>31</v>
      </c>
      <c r="B39" s="197" t="s">
        <v>311</v>
      </c>
      <c r="C39" s="115">
        <f>SUM(D39:L39)</f>
        <v>200</v>
      </c>
      <c r="D39" s="116"/>
      <c r="E39" s="116"/>
      <c r="F39" s="116">
        <v>100</v>
      </c>
      <c r="G39" s="116">
        <v>100</v>
      </c>
      <c r="H39" s="116"/>
      <c r="I39" s="116"/>
      <c r="J39" s="116"/>
      <c r="K39" s="116"/>
      <c r="L39" s="116"/>
      <c r="M39" s="116"/>
    </row>
    <row r="40" spans="1:13" ht="12.75">
      <c r="A40" s="47">
        <v>32</v>
      </c>
      <c r="B40" s="197" t="s">
        <v>326</v>
      </c>
      <c r="C40" s="115">
        <f>SUM(D40:L40)</f>
        <v>180.53</v>
      </c>
      <c r="D40" s="116"/>
      <c r="E40" s="116"/>
      <c r="F40" s="116">
        <v>89.75</v>
      </c>
      <c r="G40" s="116">
        <v>90.78</v>
      </c>
      <c r="H40" s="116"/>
      <c r="I40" s="116"/>
      <c r="J40" s="116"/>
      <c r="K40" s="116"/>
      <c r="L40" s="116"/>
      <c r="M40" s="196"/>
    </row>
    <row r="41" spans="1:13" ht="12.75">
      <c r="A41" s="47">
        <v>33</v>
      </c>
      <c r="B41" s="197" t="s">
        <v>322</v>
      </c>
      <c r="C41" s="115">
        <f>SUM(D41:L41)</f>
        <v>155.57</v>
      </c>
      <c r="D41" s="116"/>
      <c r="E41" s="116"/>
      <c r="F41" s="199">
        <v>77.68</v>
      </c>
      <c r="G41" s="116">
        <v>77.89</v>
      </c>
      <c r="H41" s="116"/>
      <c r="I41" s="116"/>
      <c r="J41" s="116"/>
      <c r="K41" s="116"/>
      <c r="L41" s="116"/>
      <c r="M41" s="116"/>
    </row>
    <row r="42" spans="1:13" ht="12.75">
      <c r="A42" s="47">
        <v>34</v>
      </c>
      <c r="B42" s="198" t="s">
        <v>80</v>
      </c>
      <c r="C42" s="115">
        <f>SUM(D42:L42)</f>
        <v>150.3896874058898</v>
      </c>
      <c r="D42" s="116">
        <v>82.99337404183449</v>
      </c>
      <c r="E42" s="116">
        <v>67.39631336405529</v>
      </c>
      <c r="F42" s="116"/>
      <c r="G42" s="116"/>
      <c r="H42" s="116"/>
      <c r="I42" s="116"/>
      <c r="J42" s="116"/>
      <c r="K42" s="116"/>
      <c r="L42" s="116"/>
      <c r="M42" s="116"/>
    </row>
    <row r="43" spans="1:13" ht="12.75">
      <c r="A43" s="47">
        <v>35</v>
      </c>
      <c r="B43" s="197" t="s">
        <v>497</v>
      </c>
      <c r="C43" s="115">
        <f>SUM(D43:L43)</f>
        <v>100</v>
      </c>
      <c r="D43" s="196"/>
      <c r="E43" s="196"/>
      <c r="F43" s="196"/>
      <c r="G43" s="196"/>
      <c r="H43" s="196"/>
      <c r="I43" s="196"/>
      <c r="J43" s="196"/>
      <c r="K43" s="196"/>
      <c r="L43" s="196">
        <v>100</v>
      </c>
      <c r="M43" s="196">
        <v>0</v>
      </c>
    </row>
    <row r="44" spans="1:13" ht="12.75">
      <c r="A44" s="47">
        <v>36</v>
      </c>
      <c r="B44" s="197" t="s">
        <v>503</v>
      </c>
      <c r="C44" s="115">
        <f>SUM(D44:L44)</f>
        <v>97.85</v>
      </c>
      <c r="D44" s="196"/>
      <c r="E44" s="196"/>
      <c r="F44" s="196"/>
      <c r="G44" s="196"/>
      <c r="H44" s="196"/>
      <c r="I44" s="196"/>
      <c r="J44" s="196"/>
      <c r="K44" s="196"/>
      <c r="L44" s="196">
        <v>97.85</v>
      </c>
      <c r="M44" s="196">
        <v>182.89</v>
      </c>
    </row>
    <row r="45" spans="1:13" ht="12.75">
      <c r="A45" s="47">
        <v>37</v>
      </c>
      <c r="B45" s="197" t="s">
        <v>499</v>
      </c>
      <c r="C45" s="115">
        <f>SUM(D45:L45)</f>
        <v>80.18</v>
      </c>
      <c r="D45" s="196"/>
      <c r="E45" s="196"/>
      <c r="F45" s="196"/>
      <c r="G45" s="196"/>
      <c r="H45" s="196"/>
      <c r="I45" s="196"/>
      <c r="J45" s="196"/>
      <c r="K45" s="196"/>
      <c r="L45" s="196">
        <v>80.18</v>
      </c>
      <c r="M45" s="196">
        <v>71.4</v>
      </c>
    </row>
    <row r="46" spans="1:13" ht="12.75">
      <c r="A46" s="47">
        <v>38</v>
      </c>
      <c r="B46" s="197" t="s">
        <v>493</v>
      </c>
      <c r="C46" s="115">
        <f>SUM(D46:L46)</f>
        <v>77.01</v>
      </c>
      <c r="D46" s="196"/>
      <c r="E46" s="196"/>
      <c r="F46" s="196"/>
      <c r="G46" s="196"/>
      <c r="H46" s="196"/>
      <c r="I46" s="196"/>
      <c r="J46" s="196"/>
      <c r="K46" s="196"/>
      <c r="L46" s="196">
        <v>77.01</v>
      </c>
      <c r="M46" s="116">
        <v>0</v>
      </c>
    </row>
    <row r="47" spans="1:13" ht="12.75">
      <c r="A47" s="47">
        <v>39</v>
      </c>
      <c r="B47" s="197" t="s">
        <v>495</v>
      </c>
      <c r="C47" s="115">
        <f>SUM(D47:L47)</f>
        <v>74.84</v>
      </c>
      <c r="D47" s="196"/>
      <c r="E47" s="196"/>
      <c r="F47" s="196"/>
      <c r="G47" s="196"/>
      <c r="H47" s="196"/>
      <c r="I47" s="196"/>
      <c r="J47" s="196"/>
      <c r="K47" s="196"/>
      <c r="L47" s="196">
        <v>74.84</v>
      </c>
      <c r="M47" s="196">
        <v>66.04</v>
      </c>
    </row>
    <row r="48" spans="1:13" ht="12.75">
      <c r="A48" s="47">
        <v>40</v>
      </c>
      <c r="B48" s="197" t="s">
        <v>498</v>
      </c>
      <c r="C48" s="115">
        <f>SUM(D48:L48)</f>
        <v>63.07</v>
      </c>
      <c r="D48" s="196"/>
      <c r="E48" s="196"/>
      <c r="F48" s="196"/>
      <c r="G48" s="196"/>
      <c r="H48" s="196"/>
      <c r="I48" s="196"/>
      <c r="J48" s="196"/>
      <c r="K48" s="196"/>
      <c r="L48" s="196">
        <v>63.07</v>
      </c>
      <c r="M48" s="196"/>
    </row>
    <row r="49" spans="1:13" ht="12.75">
      <c r="A49" s="47">
        <v>41</v>
      </c>
      <c r="B49" s="197" t="s">
        <v>496</v>
      </c>
      <c r="C49" s="115">
        <f>SUM(D49:L49)</f>
        <v>60.87</v>
      </c>
      <c r="D49" s="196"/>
      <c r="E49" s="196"/>
      <c r="F49" s="196"/>
      <c r="G49" s="196"/>
      <c r="H49" s="196"/>
      <c r="I49" s="196"/>
      <c r="J49" s="196"/>
      <c r="K49" s="196"/>
      <c r="L49" s="196">
        <v>60.87</v>
      </c>
      <c r="M49" s="196">
        <v>70.85</v>
      </c>
    </row>
  </sheetData>
  <sheetProtection/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87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A4">
      <selection activeCell="G39" sqref="G39"/>
    </sheetView>
  </sheetViews>
  <sheetFormatPr defaultColWidth="11.7109375" defaultRowHeight="12.75"/>
  <cols>
    <col min="1" max="1" width="20.7109375" style="146" customWidth="1"/>
    <col min="2" max="2" width="16.421875" style="146" customWidth="1"/>
    <col min="3" max="3" width="18.421875" style="146" customWidth="1"/>
    <col min="4" max="5" width="7.57421875" style="146" customWidth="1"/>
    <col min="6" max="6" width="7.140625" style="147" customWidth="1"/>
    <col min="7" max="7" width="18.421875" style="146" customWidth="1"/>
    <col min="8" max="16384" width="11.7109375" style="146" customWidth="1"/>
  </cols>
  <sheetData>
    <row r="1" spans="1:18" ht="20.25">
      <c r="A1" s="20" t="s">
        <v>172</v>
      </c>
      <c r="B1" s="144"/>
      <c r="C1" s="145"/>
      <c r="G1" s="145"/>
      <c r="H1" s="148"/>
      <c r="I1" s="149"/>
      <c r="J1" s="150"/>
      <c r="K1" s="151"/>
      <c r="L1" s="152"/>
      <c r="M1" s="153"/>
      <c r="N1" s="154"/>
      <c r="O1" s="154"/>
      <c r="P1" s="155"/>
      <c r="Q1" s="155"/>
      <c r="R1" s="156"/>
    </row>
    <row r="3" ht="12.75">
      <c r="A3" s="149" t="s">
        <v>97</v>
      </c>
    </row>
    <row r="5" spans="1:8" ht="12.75">
      <c r="A5" s="146" t="s">
        <v>78</v>
      </c>
      <c r="B5" s="146" t="s">
        <v>79</v>
      </c>
      <c r="C5" s="146" t="s">
        <v>80</v>
      </c>
      <c r="D5" s="146" t="s">
        <v>158</v>
      </c>
      <c r="E5" s="76">
        <v>0.08908564814814814</v>
      </c>
      <c r="F5" s="147">
        <v>82.99337404183449</v>
      </c>
      <c r="G5" s="82" t="s">
        <v>85</v>
      </c>
      <c r="H5" s="157">
        <v>178.8</v>
      </c>
    </row>
    <row r="6" spans="1:8" ht="12.75">
      <c r="A6" s="146" t="s">
        <v>86</v>
      </c>
      <c r="B6" s="146" t="s">
        <v>87</v>
      </c>
      <c r="C6" s="146" t="s">
        <v>88</v>
      </c>
      <c r="D6" s="146" t="s">
        <v>158</v>
      </c>
      <c r="E6" s="76">
        <v>0.09461805555555557</v>
      </c>
      <c r="F6" s="147">
        <v>78.1406727828746</v>
      </c>
      <c r="G6" s="82" t="s">
        <v>65</v>
      </c>
      <c r="H6" s="157">
        <v>110</v>
      </c>
    </row>
    <row r="7" spans="1:8" ht="12.75">
      <c r="A7" s="146" t="s">
        <v>153</v>
      </c>
      <c r="B7" s="146" t="s">
        <v>154</v>
      </c>
      <c r="C7" s="146" t="s">
        <v>95</v>
      </c>
      <c r="D7" s="146" t="s">
        <v>163</v>
      </c>
      <c r="E7" s="76">
        <v>0.08237268518518519</v>
      </c>
      <c r="F7" s="147">
        <v>86.73598426303218</v>
      </c>
      <c r="G7" s="82"/>
      <c r="H7" s="157"/>
    </row>
    <row r="8" spans="1:8" ht="12.75">
      <c r="A8" s="146" t="s">
        <v>93</v>
      </c>
      <c r="B8" s="146" t="s">
        <v>94</v>
      </c>
      <c r="C8" s="146" t="s">
        <v>95</v>
      </c>
      <c r="D8" s="146" t="s">
        <v>158</v>
      </c>
      <c r="E8" s="76">
        <v>0.12253472222222223</v>
      </c>
      <c r="F8" s="147">
        <v>60.338150562010014</v>
      </c>
      <c r="G8" s="82" t="s">
        <v>68</v>
      </c>
      <c r="H8" s="157">
        <v>240.75</v>
      </c>
    </row>
    <row r="9" spans="1:8" ht="12.75">
      <c r="A9" s="146" t="s">
        <v>147</v>
      </c>
      <c r="B9" s="146" t="s">
        <v>64</v>
      </c>
      <c r="C9" s="146" t="s">
        <v>148</v>
      </c>
      <c r="D9" s="146" t="s">
        <v>163</v>
      </c>
      <c r="E9" s="76">
        <v>0.07144675925925927</v>
      </c>
      <c r="F9" s="147">
        <v>100</v>
      </c>
      <c r="G9" s="82"/>
      <c r="H9" s="157"/>
    </row>
    <row r="10" spans="1:8" ht="12.75">
      <c r="A10" s="146" t="s">
        <v>72</v>
      </c>
      <c r="B10" s="146" t="s">
        <v>73</v>
      </c>
      <c r="C10" s="146" t="s">
        <v>74</v>
      </c>
      <c r="D10" s="146" t="s">
        <v>158</v>
      </c>
      <c r="E10" s="76">
        <v>0.08148148148148149</v>
      </c>
      <c r="F10" s="147">
        <v>90.73863636363636</v>
      </c>
      <c r="G10" s="82" t="s">
        <v>125</v>
      </c>
      <c r="H10" s="157">
        <v>181.82</v>
      </c>
    </row>
    <row r="11" spans="1:8" ht="12.75">
      <c r="A11" s="146" t="s">
        <v>128</v>
      </c>
      <c r="B11" s="146" t="s">
        <v>129</v>
      </c>
      <c r="C11" s="146" t="s">
        <v>103</v>
      </c>
      <c r="D11" s="146" t="s">
        <v>162</v>
      </c>
      <c r="E11" s="76">
        <v>0.06932870370370371</v>
      </c>
      <c r="F11" s="147">
        <v>100</v>
      </c>
      <c r="G11" s="82" t="s">
        <v>90</v>
      </c>
      <c r="H11" s="157">
        <v>280.17</v>
      </c>
    </row>
    <row r="12" spans="1:8" ht="12.75">
      <c r="A12" s="146" t="s">
        <v>104</v>
      </c>
      <c r="B12" s="146" t="s">
        <v>105</v>
      </c>
      <c r="C12" s="146" t="s">
        <v>103</v>
      </c>
      <c r="D12" s="146" t="s">
        <v>157</v>
      </c>
      <c r="E12" s="76">
        <v>0.06356481481481481</v>
      </c>
      <c r="F12" s="147">
        <v>100</v>
      </c>
      <c r="G12" s="82" t="s">
        <v>77</v>
      </c>
      <c r="H12" s="157">
        <v>187.12</v>
      </c>
    </row>
    <row r="13" spans="1:8" ht="12.75">
      <c r="A13" s="146" t="s">
        <v>101</v>
      </c>
      <c r="B13" s="146" t="s">
        <v>102</v>
      </c>
      <c r="C13" s="146" t="s">
        <v>103</v>
      </c>
      <c r="D13" s="146" t="s">
        <v>156</v>
      </c>
      <c r="E13" s="76">
        <v>0.06678240740740742</v>
      </c>
      <c r="F13" s="147">
        <v>100</v>
      </c>
      <c r="G13" s="82" t="s">
        <v>137</v>
      </c>
      <c r="H13" s="157">
        <v>83.55419165852979</v>
      </c>
    </row>
    <row r="14" spans="1:8" ht="12.75">
      <c r="A14" s="146" t="s">
        <v>138</v>
      </c>
      <c r="B14" s="146" t="s">
        <v>139</v>
      </c>
      <c r="C14" s="146" t="s">
        <v>118</v>
      </c>
      <c r="D14" s="146" t="s">
        <v>162</v>
      </c>
      <c r="E14" s="76">
        <v>0.09121527777777777</v>
      </c>
      <c r="F14" s="147">
        <v>76.0055830478366</v>
      </c>
      <c r="G14" s="82" t="s">
        <v>88</v>
      </c>
      <c r="H14" s="157">
        <v>78.1406727828746</v>
      </c>
    </row>
    <row r="15" spans="1:8" ht="12.75">
      <c r="A15" s="146" t="s">
        <v>119</v>
      </c>
      <c r="B15" s="146" t="s">
        <v>120</v>
      </c>
      <c r="C15" s="146" t="s">
        <v>118</v>
      </c>
      <c r="D15" s="146" t="s">
        <v>160</v>
      </c>
      <c r="E15" s="76">
        <v>0.15368055555555557</v>
      </c>
      <c r="F15" s="158">
        <v>97.29627956017471</v>
      </c>
      <c r="G15" s="82" t="s">
        <v>118</v>
      </c>
      <c r="H15" s="157">
        <v>176.01</v>
      </c>
    </row>
    <row r="16" spans="1:8" ht="12.75">
      <c r="A16" s="146" t="s">
        <v>116</v>
      </c>
      <c r="B16" s="146" t="s">
        <v>117</v>
      </c>
      <c r="C16" s="146" t="s">
        <v>118</v>
      </c>
      <c r="D16" s="146" t="s">
        <v>160</v>
      </c>
      <c r="E16" s="76">
        <v>0.14952546296296296</v>
      </c>
      <c r="F16" s="147">
        <v>100</v>
      </c>
      <c r="G16" s="82"/>
      <c r="H16" s="157"/>
    </row>
    <row r="17" spans="1:8" ht="12.75">
      <c r="A17" s="146" t="s">
        <v>135</v>
      </c>
      <c r="B17" s="146" t="s">
        <v>136</v>
      </c>
      <c r="C17" s="146" t="s">
        <v>137</v>
      </c>
      <c r="D17" s="146" t="s">
        <v>162</v>
      </c>
      <c r="E17" s="76">
        <v>0.08297453703703704</v>
      </c>
      <c r="F17" s="147">
        <v>83.55419165852979</v>
      </c>
      <c r="G17" s="82"/>
      <c r="H17" s="157"/>
    </row>
    <row r="18" spans="1:8" ht="12.75">
      <c r="A18" s="146" t="s">
        <v>121</v>
      </c>
      <c r="B18" s="146" t="s">
        <v>122</v>
      </c>
      <c r="C18" s="146" t="s">
        <v>77</v>
      </c>
      <c r="D18" s="146" t="s">
        <v>161</v>
      </c>
      <c r="E18" s="76">
        <v>0.07909722222222222</v>
      </c>
      <c r="F18" s="147">
        <v>100</v>
      </c>
      <c r="G18" s="82"/>
      <c r="H18" s="157"/>
    </row>
    <row r="19" spans="1:8" ht="12.75">
      <c r="A19" s="146" t="s">
        <v>75</v>
      </c>
      <c r="B19" s="146" t="s">
        <v>76</v>
      </c>
      <c r="C19" s="146" t="s">
        <v>77</v>
      </c>
      <c r="D19" s="146" t="s">
        <v>158</v>
      </c>
      <c r="E19" s="76">
        <v>0.08486111111111111</v>
      </c>
      <c r="F19" s="147">
        <v>87.12493180578286</v>
      </c>
      <c r="G19" s="82" t="s">
        <v>80</v>
      </c>
      <c r="H19" s="157">
        <v>82.99337404183449</v>
      </c>
    </row>
    <row r="20" spans="1:8" ht="12.75">
      <c r="A20" s="146" t="s">
        <v>132</v>
      </c>
      <c r="B20" s="146" t="s">
        <v>133</v>
      </c>
      <c r="C20" s="146" t="s">
        <v>134</v>
      </c>
      <c r="D20" s="146" t="s">
        <v>162</v>
      </c>
      <c r="E20" s="76">
        <v>0.08208333333333334</v>
      </c>
      <c r="F20" s="147">
        <v>84.46136491821771</v>
      </c>
      <c r="G20" s="82" t="s">
        <v>95</v>
      </c>
      <c r="H20" s="157">
        <v>147.07</v>
      </c>
    </row>
    <row r="21" spans="1:8" ht="12.75">
      <c r="A21" s="146" t="s">
        <v>140</v>
      </c>
      <c r="B21" s="146" t="s">
        <v>141</v>
      </c>
      <c r="C21" s="146" t="s">
        <v>142</v>
      </c>
      <c r="D21" s="146" t="s">
        <v>162</v>
      </c>
      <c r="E21" s="76">
        <v>0.09185185185185185</v>
      </c>
      <c r="F21" s="147">
        <v>75.4788306451613</v>
      </c>
      <c r="G21" s="82"/>
      <c r="H21" s="157"/>
    </row>
    <row r="22" spans="1:8" ht="12.75">
      <c r="A22" s="146" t="s">
        <v>130</v>
      </c>
      <c r="B22" s="146" t="s">
        <v>131</v>
      </c>
      <c r="C22" s="146" t="s">
        <v>125</v>
      </c>
      <c r="D22" s="146" t="s">
        <v>162</v>
      </c>
      <c r="E22" s="76">
        <v>0.07128472222222222</v>
      </c>
      <c r="F22" s="147">
        <v>97.25604805974997</v>
      </c>
      <c r="G22" s="82" t="s">
        <v>74</v>
      </c>
      <c r="H22" s="157">
        <v>90.73863636363636</v>
      </c>
    </row>
    <row r="23" spans="1:8" ht="12.75">
      <c r="A23" s="146" t="s">
        <v>123</v>
      </c>
      <c r="B23" s="146" t="s">
        <v>124</v>
      </c>
      <c r="C23" s="146" t="s">
        <v>125</v>
      </c>
      <c r="D23" s="146" t="s">
        <v>161</v>
      </c>
      <c r="E23" s="76">
        <v>0.0935300925925926</v>
      </c>
      <c r="F23" s="147">
        <v>84.56874149238955</v>
      </c>
      <c r="G23" s="82"/>
      <c r="H23" s="157"/>
    </row>
    <row r="24" spans="1:8" ht="12.75">
      <c r="A24" s="146" t="s">
        <v>112</v>
      </c>
      <c r="B24" s="146" t="s">
        <v>113</v>
      </c>
      <c r="C24" s="146" t="s">
        <v>71</v>
      </c>
      <c r="D24" s="146" t="s">
        <v>159</v>
      </c>
      <c r="E24" s="76">
        <v>0.09574074074074074</v>
      </c>
      <c r="F24" s="147">
        <v>68.04883945841394</v>
      </c>
      <c r="G24" s="82" t="s">
        <v>100</v>
      </c>
      <c r="H24" s="157">
        <v>100</v>
      </c>
    </row>
    <row r="25" spans="1:8" ht="12.75">
      <c r="A25" s="146" t="s">
        <v>108</v>
      </c>
      <c r="B25" s="146" t="s">
        <v>109</v>
      </c>
      <c r="C25" s="146" t="s">
        <v>71</v>
      </c>
      <c r="D25" s="146" t="s">
        <v>159</v>
      </c>
      <c r="E25" s="76">
        <v>0.0699074074074074</v>
      </c>
      <c r="F25" s="147">
        <v>93.1953642384106</v>
      </c>
      <c r="G25" s="82"/>
      <c r="H25" s="157"/>
    </row>
    <row r="26" spans="1:8" ht="12.75">
      <c r="A26" s="146" t="s">
        <v>81</v>
      </c>
      <c r="B26" s="146" t="s">
        <v>82</v>
      </c>
      <c r="C26" s="146" t="s">
        <v>71</v>
      </c>
      <c r="D26" s="146" t="s">
        <v>158</v>
      </c>
      <c r="E26" s="76">
        <v>0.08924768518518518</v>
      </c>
      <c r="F26" s="147">
        <v>82.84269225781352</v>
      </c>
      <c r="G26" s="82" t="s">
        <v>134</v>
      </c>
      <c r="H26" s="157">
        <v>84.46136491821771</v>
      </c>
    </row>
    <row r="27" spans="1:8" ht="12.75">
      <c r="A27" s="146" t="s">
        <v>114</v>
      </c>
      <c r="B27" s="146" t="s">
        <v>115</v>
      </c>
      <c r="C27" s="146" t="s">
        <v>71</v>
      </c>
      <c r="D27" s="146" t="s">
        <v>159</v>
      </c>
      <c r="E27" s="76">
        <v>0.10196759259259258</v>
      </c>
      <c r="F27" s="147">
        <v>63.89330306469921</v>
      </c>
      <c r="G27" s="82"/>
      <c r="H27" s="157"/>
    </row>
    <row r="28" spans="1:8" ht="12.75">
      <c r="A28" s="146" t="s">
        <v>69</v>
      </c>
      <c r="B28" s="146" t="s">
        <v>70</v>
      </c>
      <c r="C28" s="146" t="s">
        <v>71</v>
      </c>
      <c r="D28" s="146" t="s">
        <v>158</v>
      </c>
      <c r="E28" s="76">
        <v>0.0802662037037037</v>
      </c>
      <c r="F28" s="147">
        <v>92.11247296322999</v>
      </c>
      <c r="G28" s="82"/>
      <c r="H28" s="157"/>
    </row>
    <row r="29" spans="1:8" ht="12.75">
      <c r="A29" s="146" t="s">
        <v>145</v>
      </c>
      <c r="B29" s="146" t="s">
        <v>146</v>
      </c>
      <c r="C29" s="146" t="s">
        <v>65</v>
      </c>
      <c r="D29" s="146" t="s">
        <v>162</v>
      </c>
      <c r="E29" s="76">
        <v>0.06182870370370371</v>
      </c>
      <c r="F29" s="147">
        <v>10</v>
      </c>
      <c r="G29" s="82"/>
      <c r="H29" s="157"/>
    </row>
    <row r="30" spans="1:8" ht="12.75">
      <c r="A30" s="146" t="s">
        <v>63</v>
      </c>
      <c r="B30" s="146" t="s">
        <v>64</v>
      </c>
      <c r="C30" s="146" t="s">
        <v>65</v>
      </c>
      <c r="D30" s="146" t="s">
        <v>158</v>
      </c>
      <c r="E30" s="76">
        <v>0.07393518518518519</v>
      </c>
      <c r="F30" s="147">
        <v>100</v>
      </c>
      <c r="G30" s="82"/>
      <c r="H30" s="157"/>
    </row>
    <row r="31" spans="1:8" ht="12.75">
      <c r="A31" s="146" t="s">
        <v>149</v>
      </c>
      <c r="B31" s="146" t="s">
        <v>150</v>
      </c>
      <c r="C31" s="146" t="s">
        <v>90</v>
      </c>
      <c r="D31" s="146" t="s">
        <v>163</v>
      </c>
      <c r="E31" s="76">
        <v>0.07662037037037038</v>
      </c>
      <c r="F31" s="147">
        <v>93.2477341389728</v>
      </c>
      <c r="G31" s="82"/>
      <c r="H31" s="157"/>
    </row>
    <row r="32" spans="1:8" ht="12.75">
      <c r="A32" s="146" t="s">
        <v>151</v>
      </c>
      <c r="B32" s="146" t="s">
        <v>152</v>
      </c>
      <c r="C32" s="146" t="s">
        <v>90</v>
      </c>
      <c r="D32" s="146" t="s">
        <v>163</v>
      </c>
      <c r="E32" s="76">
        <v>0.0815162037037037</v>
      </c>
      <c r="F32" s="158">
        <v>87.64730938520518</v>
      </c>
      <c r="G32" s="82" t="s">
        <v>148</v>
      </c>
      <c r="H32" s="157">
        <v>100</v>
      </c>
    </row>
    <row r="33" spans="1:8" ht="12.75">
      <c r="A33" s="146" t="s">
        <v>89</v>
      </c>
      <c r="B33" s="146" t="s">
        <v>70</v>
      </c>
      <c r="C33" s="146" t="s">
        <v>90</v>
      </c>
      <c r="D33" s="146" t="s">
        <v>158</v>
      </c>
      <c r="E33" s="76">
        <v>0.09883101851851851</v>
      </c>
      <c r="F33" s="147">
        <v>74.80969668579459</v>
      </c>
      <c r="G33" s="82"/>
      <c r="H33" s="157"/>
    </row>
    <row r="34" spans="1:8" ht="12.75">
      <c r="A34" s="146" t="s">
        <v>143</v>
      </c>
      <c r="B34" s="146" t="s">
        <v>144</v>
      </c>
      <c r="C34" s="146" t="s">
        <v>90</v>
      </c>
      <c r="D34" s="146" t="s">
        <v>162</v>
      </c>
      <c r="E34" s="76">
        <v>0.11976851851851851</v>
      </c>
      <c r="F34" s="147">
        <v>57.885581754928495</v>
      </c>
      <c r="G34" s="82"/>
      <c r="H34" s="157"/>
    </row>
    <row r="35" spans="1:8" ht="12.75">
      <c r="A35" s="146" t="s">
        <v>126</v>
      </c>
      <c r="B35" s="146" t="s">
        <v>127</v>
      </c>
      <c r="C35" s="146" t="s">
        <v>90</v>
      </c>
      <c r="D35" s="146" t="s">
        <v>161</v>
      </c>
      <c r="E35" s="76">
        <v>0.14585648148148148</v>
      </c>
      <c r="F35" s="147">
        <v>54.229487382955085</v>
      </c>
      <c r="G35" s="82" t="s">
        <v>71</v>
      </c>
      <c r="H35" s="157">
        <v>400.09</v>
      </c>
    </row>
    <row r="36" spans="1:8" ht="12.75">
      <c r="A36" s="146" t="s">
        <v>110</v>
      </c>
      <c r="B36" s="146" t="s">
        <v>111</v>
      </c>
      <c r="C36" s="146" t="s">
        <v>68</v>
      </c>
      <c r="D36" s="146" t="s">
        <v>159</v>
      </c>
      <c r="E36" s="76">
        <v>0.08688657407407407</v>
      </c>
      <c r="F36" s="147">
        <v>74.98334887438392</v>
      </c>
      <c r="G36" s="82" t="s">
        <v>103</v>
      </c>
      <c r="H36" s="157">
        <v>300</v>
      </c>
    </row>
    <row r="37" spans="1:8" ht="12.75">
      <c r="A37" s="146" t="s">
        <v>66</v>
      </c>
      <c r="B37" s="146" t="s">
        <v>67</v>
      </c>
      <c r="C37" s="146" t="s">
        <v>68</v>
      </c>
      <c r="D37" s="146" t="s">
        <v>158</v>
      </c>
      <c r="E37" s="76">
        <v>0.07940972222222221</v>
      </c>
      <c r="F37" s="147">
        <v>93.10596123014139</v>
      </c>
      <c r="G37" s="82"/>
      <c r="H37" s="157"/>
    </row>
    <row r="38" spans="1:8" ht="12.75">
      <c r="A38" s="146" t="s">
        <v>91</v>
      </c>
      <c r="B38" s="146" t="s">
        <v>92</v>
      </c>
      <c r="C38" s="146" t="s">
        <v>68</v>
      </c>
      <c r="D38" s="146" t="s">
        <v>158</v>
      </c>
      <c r="E38" s="76">
        <v>0.10175925925925926</v>
      </c>
      <c r="F38" s="147">
        <v>72.65696087352138</v>
      </c>
      <c r="G38" s="82"/>
      <c r="H38" s="157"/>
    </row>
    <row r="39" spans="1:8" ht="12.75">
      <c r="A39" s="146" t="s">
        <v>106</v>
      </c>
      <c r="B39" s="146" t="s">
        <v>107</v>
      </c>
      <c r="C39" s="146" t="s">
        <v>85</v>
      </c>
      <c r="D39" s="146" t="s">
        <v>159</v>
      </c>
      <c r="E39" s="76">
        <v>0.06515046296296297</v>
      </c>
      <c r="F39" s="147">
        <v>100</v>
      </c>
      <c r="G39" s="82"/>
      <c r="H39" s="157"/>
    </row>
    <row r="40" spans="1:8" ht="12.75">
      <c r="A40" s="146" t="s">
        <v>83</v>
      </c>
      <c r="B40" s="146" t="s">
        <v>84</v>
      </c>
      <c r="C40" s="146" t="s">
        <v>85</v>
      </c>
      <c r="D40" s="146" t="s">
        <v>158</v>
      </c>
      <c r="E40" s="76">
        <v>0.09383101851851851</v>
      </c>
      <c r="F40" s="147">
        <v>78.79610213395833</v>
      </c>
      <c r="G40" s="82" t="s">
        <v>142</v>
      </c>
      <c r="H40" s="157">
        <v>75.4788306451613</v>
      </c>
    </row>
    <row r="41" spans="1:8" ht="12.75">
      <c r="A41" s="146" t="s">
        <v>98</v>
      </c>
      <c r="B41" s="146" t="s">
        <v>99</v>
      </c>
      <c r="C41" s="146" t="s">
        <v>100</v>
      </c>
      <c r="D41" s="146" t="s">
        <v>155</v>
      </c>
      <c r="E41" s="76">
        <v>0.06326388888888888</v>
      </c>
      <c r="F41" s="147">
        <v>100</v>
      </c>
      <c r="G41" s="82"/>
      <c r="H41" s="157"/>
    </row>
    <row r="42" spans="1:8" ht="12.75">
      <c r="A42" s="82"/>
      <c r="B42" s="82"/>
      <c r="C42" s="83"/>
      <c r="D42" s="82"/>
      <c r="E42" s="82"/>
      <c r="F42" s="157"/>
      <c r="G42" s="82"/>
      <c r="H42" s="82"/>
    </row>
    <row r="43" spans="1:6" ht="12.75">
      <c r="A43" s="82"/>
      <c r="B43" s="82"/>
      <c r="C43" s="82"/>
      <c r="D43" s="157"/>
      <c r="E43" s="82"/>
      <c r="F43" s="82"/>
    </row>
    <row r="44" spans="1:6" ht="12.75">
      <c r="A44" s="82"/>
      <c r="B44" s="82"/>
      <c r="C44" s="82"/>
      <c r="D44" s="157"/>
      <c r="E44" s="82"/>
      <c r="F44" s="82"/>
    </row>
    <row r="45" spans="1:6" ht="12.75">
      <c r="A45" s="82"/>
      <c r="B45" s="82"/>
      <c r="C45" s="82"/>
      <c r="D45" s="157"/>
      <c r="E45" s="82"/>
      <c r="F45" s="82"/>
    </row>
    <row r="46" spans="1:8" ht="12.75">
      <c r="A46" s="82"/>
      <c r="B46" s="82"/>
      <c r="C46" s="83"/>
      <c r="D46" s="82"/>
      <c r="E46" s="82"/>
      <c r="F46" s="157"/>
      <c r="G46" s="82"/>
      <c r="H46" s="82"/>
    </row>
    <row r="47" spans="1:8" ht="12.75">
      <c r="A47" s="82"/>
      <c r="B47" s="82"/>
      <c r="C47" s="83"/>
      <c r="D47" s="82"/>
      <c r="E47" s="82"/>
      <c r="F47" s="157"/>
      <c r="G47" s="82"/>
      <c r="H47" s="82"/>
    </row>
    <row r="48" spans="1:8" ht="12.75">
      <c r="A48" s="82"/>
      <c r="B48" s="82"/>
      <c r="C48" s="83"/>
      <c r="D48" s="82"/>
      <c r="E48" s="82"/>
      <c r="F48" s="157"/>
      <c r="G48" s="82"/>
      <c r="H48" s="82"/>
    </row>
    <row r="49" spans="1:8" ht="12.75">
      <c r="A49" s="82"/>
      <c r="B49" s="82"/>
      <c r="C49" s="83"/>
      <c r="D49" s="82"/>
      <c r="E49" s="82"/>
      <c r="F49" s="157"/>
      <c r="G49" s="82"/>
      <c r="H49" s="82"/>
    </row>
    <row r="50" spans="1:8" ht="12.75">
      <c r="A50" s="82"/>
      <c r="B50" s="82"/>
      <c r="C50" s="83"/>
      <c r="D50" s="82"/>
      <c r="E50" s="82"/>
      <c r="F50" s="157"/>
      <c r="G50" s="82"/>
      <c r="H50" s="82"/>
    </row>
    <row r="51" spans="1:8" ht="12.75">
      <c r="A51" s="82"/>
      <c r="B51" s="82"/>
      <c r="C51" s="83"/>
      <c r="D51" s="82"/>
      <c r="E51" s="82"/>
      <c r="F51" s="157"/>
      <c r="G51" s="82"/>
      <c r="H51" s="82"/>
    </row>
    <row r="52" spans="1:8" ht="12.75">
      <c r="A52" s="82"/>
      <c r="B52" s="82"/>
      <c r="C52" s="83"/>
      <c r="D52" s="82"/>
      <c r="E52" s="82"/>
      <c r="F52" s="157"/>
      <c r="G52" s="82"/>
      <c r="H52" s="82"/>
    </row>
    <row r="53" spans="1:8" ht="12.75">
      <c r="A53" s="82"/>
      <c r="B53" s="82"/>
      <c r="C53" s="83"/>
      <c r="D53" s="82"/>
      <c r="E53" s="82"/>
      <c r="F53" s="157"/>
      <c r="G53" s="82"/>
      <c r="H53" s="82"/>
    </row>
    <row r="54" spans="1:8" ht="12.75">
      <c r="A54" s="82"/>
      <c r="B54" s="82"/>
      <c r="C54" s="83"/>
      <c r="D54" s="82"/>
      <c r="E54" s="82"/>
      <c r="F54" s="157"/>
      <c r="G54" s="82"/>
      <c r="H54" s="82"/>
    </row>
    <row r="55" spans="1:8" ht="12.75">
      <c r="A55" s="82"/>
      <c r="B55" s="82"/>
      <c r="C55" s="83"/>
      <c r="D55" s="82"/>
      <c r="E55" s="82"/>
      <c r="F55" s="157"/>
      <c r="G55" s="82"/>
      <c r="H55" s="82"/>
    </row>
    <row r="56" spans="1:8" ht="12.75">
      <c r="A56" s="82"/>
      <c r="B56" s="82"/>
      <c r="C56" s="83"/>
      <c r="D56" s="82"/>
      <c r="E56" s="82"/>
      <c r="F56" s="157"/>
      <c r="G56" s="82"/>
      <c r="H56" s="82"/>
    </row>
    <row r="57" spans="1:8" ht="12.75">
      <c r="A57" s="82"/>
      <c r="B57" s="82"/>
      <c r="C57" s="83"/>
      <c r="D57" s="82"/>
      <c r="E57" s="82"/>
      <c r="F57" s="157"/>
      <c r="G57" s="82"/>
      <c r="H57" s="82"/>
    </row>
    <row r="58" spans="1:8" ht="12.75">
      <c r="A58" s="82"/>
      <c r="B58" s="82"/>
      <c r="C58" s="83"/>
      <c r="D58" s="82"/>
      <c r="E58" s="82"/>
      <c r="F58" s="157"/>
      <c r="G58" s="82"/>
      <c r="H58" s="82"/>
    </row>
    <row r="59" spans="1:8" ht="12.75">
      <c r="A59" s="82"/>
      <c r="B59" s="82"/>
      <c r="C59" s="83"/>
      <c r="D59" s="82"/>
      <c r="E59" s="82"/>
      <c r="F59" s="157"/>
      <c r="G59" s="82"/>
      <c r="H59" s="82"/>
    </row>
    <row r="60" spans="1:8" ht="12.75">
      <c r="A60" s="82"/>
      <c r="B60" s="82"/>
      <c r="C60" s="83"/>
      <c r="D60" s="82"/>
      <c r="E60" s="82"/>
      <c r="F60" s="157"/>
      <c r="G60" s="82"/>
      <c r="H60" s="82"/>
    </row>
    <row r="61" spans="1:8" ht="12.75">
      <c r="A61" s="82"/>
      <c r="B61" s="82"/>
      <c r="C61" s="83"/>
      <c r="D61" s="82"/>
      <c r="E61" s="82"/>
      <c r="F61" s="157"/>
      <c r="G61" s="82"/>
      <c r="H61" s="82"/>
    </row>
    <row r="62" spans="1:8" ht="12.75">
      <c r="A62" s="82"/>
      <c r="B62" s="82"/>
      <c r="C62" s="83"/>
      <c r="D62" s="82"/>
      <c r="E62" s="82"/>
      <c r="F62" s="157"/>
      <c r="G62" s="82"/>
      <c r="H62" s="82"/>
    </row>
    <row r="63" spans="1:8" ht="12.75">
      <c r="A63" s="82"/>
      <c r="B63" s="82"/>
      <c r="C63" s="83"/>
      <c r="D63" s="82"/>
      <c r="E63" s="82"/>
      <c r="F63" s="157"/>
      <c r="G63" s="82"/>
      <c r="H63" s="82"/>
    </row>
    <row r="64" spans="1:8" ht="12.75">
      <c r="A64" s="82"/>
      <c r="B64" s="82"/>
      <c r="C64" s="83"/>
      <c r="D64" s="82"/>
      <c r="E64" s="82"/>
      <c r="F64" s="157"/>
      <c r="G64" s="82"/>
      <c r="H64" s="82"/>
    </row>
    <row r="65" spans="1:8" ht="12.75">
      <c r="A65" s="82"/>
      <c r="B65" s="82"/>
      <c r="C65" s="83"/>
      <c r="D65" s="82"/>
      <c r="E65" s="82"/>
      <c r="F65" s="157"/>
      <c r="G65" s="82"/>
      <c r="H65" s="82"/>
    </row>
    <row r="66" spans="1:8" ht="12.75">
      <c r="A66" s="82"/>
      <c r="B66" s="82"/>
      <c r="C66" s="83"/>
      <c r="D66" s="82"/>
      <c r="E66" s="82"/>
      <c r="F66" s="157"/>
      <c r="G66" s="82"/>
      <c r="H66" s="82"/>
    </row>
    <row r="67" spans="1:8" ht="12.75">
      <c r="A67" s="82"/>
      <c r="B67" s="82"/>
      <c r="C67" s="83"/>
      <c r="D67" s="82"/>
      <c r="E67" s="82"/>
      <c r="F67" s="157"/>
      <c r="G67" s="82"/>
      <c r="H67" s="82"/>
    </row>
    <row r="68" spans="1:8" ht="12.75">
      <c r="A68" s="82"/>
      <c r="B68" s="82"/>
      <c r="C68" s="83"/>
      <c r="D68" s="82"/>
      <c r="E68" s="82"/>
      <c r="F68" s="157"/>
      <c r="G68" s="82"/>
      <c r="H68" s="82"/>
    </row>
    <row r="69" spans="1:8" ht="12.75">
      <c r="A69" s="82"/>
      <c r="B69" s="82"/>
      <c r="C69" s="83"/>
      <c r="D69" s="82"/>
      <c r="E69" s="82"/>
      <c r="F69" s="157"/>
      <c r="G69" s="82"/>
      <c r="H69" s="82"/>
    </row>
    <row r="70" spans="1:8" ht="12.75">
      <c r="A70" s="82"/>
      <c r="B70" s="82"/>
      <c r="C70" s="83"/>
      <c r="D70" s="82"/>
      <c r="E70" s="82"/>
      <c r="F70" s="157"/>
      <c r="G70" s="82"/>
      <c r="H70" s="82"/>
    </row>
    <row r="71" spans="1:8" ht="12.75">
      <c r="A71" s="82"/>
      <c r="B71" s="82"/>
      <c r="C71" s="83"/>
      <c r="D71" s="82"/>
      <c r="E71" s="82"/>
      <c r="F71" s="157"/>
      <c r="G71" s="82"/>
      <c r="H71" s="82"/>
    </row>
    <row r="72" spans="1:8" ht="12.75">
      <c r="A72" s="82"/>
      <c r="B72" s="82"/>
      <c r="C72" s="83"/>
      <c r="D72" s="82"/>
      <c r="E72" s="82"/>
      <c r="F72" s="157"/>
      <c r="G72" s="82"/>
      <c r="H72" s="82"/>
    </row>
    <row r="73" spans="1:8" ht="12.75">
      <c r="A73" s="82"/>
      <c r="B73" s="82"/>
      <c r="C73" s="83"/>
      <c r="D73" s="82"/>
      <c r="E73" s="82"/>
      <c r="F73" s="157"/>
      <c r="G73" s="82"/>
      <c r="H73" s="82"/>
    </row>
    <row r="74" spans="1:8" ht="12.75">
      <c r="A74" s="82"/>
      <c r="B74" s="82"/>
      <c r="C74" s="83"/>
      <c r="D74" s="82"/>
      <c r="E74" s="82"/>
      <c r="F74" s="157"/>
      <c r="G74" s="82"/>
      <c r="H74" s="82"/>
    </row>
    <row r="75" spans="1:8" ht="12.75">
      <c r="A75" s="82"/>
      <c r="B75" s="82"/>
      <c r="C75" s="83"/>
      <c r="D75" s="82"/>
      <c r="E75" s="82"/>
      <c r="F75" s="157"/>
      <c r="G75" s="82"/>
      <c r="H75" s="82"/>
    </row>
    <row r="76" spans="1:8" ht="12.75">
      <c r="A76" s="82"/>
      <c r="B76" s="82"/>
      <c r="C76" s="83"/>
      <c r="D76" s="82"/>
      <c r="E76" s="82"/>
      <c r="F76" s="157"/>
      <c r="G76" s="82"/>
      <c r="H76" s="82"/>
    </row>
    <row r="77" spans="1:8" ht="12.75">
      <c r="A77" s="82"/>
      <c r="B77" s="82"/>
      <c r="C77" s="83"/>
      <c r="D77" s="82"/>
      <c r="E77" s="82"/>
      <c r="F77" s="157"/>
      <c r="G77" s="82"/>
      <c r="H77" s="82"/>
    </row>
    <row r="78" spans="1:8" ht="12.75">
      <c r="A78" s="82"/>
      <c r="B78" s="82"/>
      <c r="C78" s="83"/>
      <c r="D78" s="82"/>
      <c r="E78" s="82"/>
      <c r="F78" s="157"/>
      <c r="G78" s="82"/>
      <c r="H78" s="82"/>
    </row>
    <row r="79" spans="1:8" ht="12.75">
      <c r="A79" s="82"/>
      <c r="B79" s="82"/>
      <c r="C79" s="83"/>
      <c r="D79" s="82"/>
      <c r="E79" s="82"/>
      <c r="F79" s="157"/>
      <c r="G79" s="82"/>
      <c r="H79" s="82"/>
    </row>
    <row r="80" spans="1:8" ht="12.75">
      <c r="A80" s="82"/>
      <c r="B80" s="82"/>
      <c r="C80" s="83"/>
      <c r="D80" s="82"/>
      <c r="E80" s="82"/>
      <c r="F80" s="157"/>
      <c r="G80" s="82"/>
      <c r="H80" s="82"/>
    </row>
    <row r="81" spans="1:8" ht="12.75">
      <c r="A81" s="82"/>
      <c r="B81" s="82"/>
      <c r="C81" s="83"/>
      <c r="D81" s="82"/>
      <c r="E81" s="82"/>
      <c r="F81" s="157"/>
      <c r="G81" s="82"/>
      <c r="H81" s="82"/>
    </row>
  </sheetData>
  <sheetProtection/>
  <printOptions/>
  <pageMargins left="0.24" right="0.25" top="1.062992125984252" bottom="1.062992125984252" header="0.7874015748031497" footer="0.7874015748031497"/>
  <pageSetup fitToHeight="1" fitToWidth="1" horizontalDpi="300" verticalDpi="300" orientation="portrait" paperSize="9" scale="70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A4">
      <selection activeCell="G39" sqref="G39"/>
    </sheetView>
  </sheetViews>
  <sheetFormatPr defaultColWidth="11.7109375" defaultRowHeight="12.75"/>
  <cols>
    <col min="1" max="1" width="20.7109375" style="146" customWidth="1"/>
    <col min="2" max="2" width="16.421875" style="146" customWidth="1"/>
    <col min="3" max="3" width="18.421875" style="146" customWidth="1"/>
    <col min="4" max="5" width="7.57421875" style="146" customWidth="1"/>
    <col min="6" max="6" width="7.140625" style="147" customWidth="1"/>
    <col min="7" max="7" width="18.421875" style="146" customWidth="1"/>
    <col min="8" max="16384" width="11.7109375" style="146" customWidth="1"/>
  </cols>
  <sheetData>
    <row r="1" spans="1:18" ht="20.25">
      <c r="A1" s="20" t="s">
        <v>172</v>
      </c>
      <c r="B1" s="144"/>
      <c r="C1" s="145"/>
      <c r="G1" s="145"/>
      <c r="H1" s="148"/>
      <c r="I1" s="149"/>
      <c r="J1" s="150"/>
      <c r="K1" s="151"/>
      <c r="L1" s="152"/>
      <c r="M1" s="153"/>
      <c r="N1" s="154"/>
      <c r="O1" s="154"/>
      <c r="P1" s="155"/>
      <c r="Q1" s="155"/>
      <c r="R1" s="156"/>
    </row>
    <row r="3" ht="12.75">
      <c r="A3" s="149" t="s">
        <v>174</v>
      </c>
    </row>
    <row r="5" spans="1:8" ht="12.75">
      <c r="A5" t="s">
        <v>78</v>
      </c>
      <c r="B5" t="s">
        <v>79</v>
      </c>
      <c r="C5" t="s">
        <v>80</v>
      </c>
      <c r="D5" t="s">
        <v>158</v>
      </c>
      <c r="E5" s="117">
        <v>0.07032407407407408</v>
      </c>
      <c r="F5" s="147">
        <v>67.39631336405529</v>
      </c>
      <c r="G5" s="82" t="s">
        <v>80</v>
      </c>
      <c r="H5" s="157">
        <v>67.39631336405529</v>
      </c>
    </row>
    <row r="6" spans="1:8" ht="12.75">
      <c r="A6" s="164" t="s">
        <v>86</v>
      </c>
      <c r="B6" t="s">
        <v>67</v>
      </c>
      <c r="C6" t="s">
        <v>88</v>
      </c>
      <c r="D6" t="s">
        <v>176</v>
      </c>
      <c r="E6" s="117">
        <v>0.12435185185185187</v>
      </c>
      <c r="F6" s="147">
        <v>40.57148175725986</v>
      </c>
      <c r="G6" s="82" t="s">
        <v>88</v>
      </c>
      <c r="H6" s="157">
        <v>172.6</v>
      </c>
    </row>
    <row r="7" spans="1:8" ht="12.75">
      <c r="A7" t="s">
        <v>86</v>
      </c>
      <c r="B7" t="s">
        <v>87</v>
      </c>
      <c r="C7" t="s">
        <v>88</v>
      </c>
      <c r="D7" t="s">
        <v>158</v>
      </c>
      <c r="E7" s="117">
        <v>0.0684375</v>
      </c>
      <c r="F7" s="147">
        <v>69.25418569254185</v>
      </c>
      <c r="G7" s="82" t="s">
        <v>95</v>
      </c>
      <c r="H7" s="157">
        <v>213.69</v>
      </c>
    </row>
    <row r="8" spans="1:8" ht="12.75">
      <c r="A8" s="164" t="s">
        <v>177</v>
      </c>
      <c r="B8" t="s">
        <v>178</v>
      </c>
      <c r="C8" t="s">
        <v>88</v>
      </c>
      <c r="D8" t="s">
        <v>179</v>
      </c>
      <c r="E8" s="117">
        <v>0.0923726851851852</v>
      </c>
      <c r="F8" s="147">
        <v>62.774088460092706</v>
      </c>
      <c r="G8" s="82" t="s">
        <v>148</v>
      </c>
      <c r="H8" s="157">
        <v>98.2600561272217</v>
      </c>
    </row>
    <row r="9" spans="1:8" ht="12.75">
      <c r="A9" t="s">
        <v>153</v>
      </c>
      <c r="B9" t="s">
        <v>154</v>
      </c>
      <c r="C9" t="s">
        <v>95</v>
      </c>
      <c r="D9" t="s">
        <v>163</v>
      </c>
      <c r="E9" s="117">
        <v>0.07494212962962964</v>
      </c>
      <c r="F9" s="147">
        <v>81.1119691119691</v>
      </c>
      <c r="G9" s="82" t="s">
        <v>74</v>
      </c>
      <c r="H9" s="157">
        <v>82.44413126635796</v>
      </c>
    </row>
    <row r="10" spans="1:8" ht="12.75">
      <c r="A10" s="164" t="s">
        <v>93</v>
      </c>
      <c r="B10" t="s">
        <v>175</v>
      </c>
      <c r="C10" t="s">
        <v>95</v>
      </c>
      <c r="D10" t="s">
        <v>155</v>
      </c>
      <c r="E10" s="117">
        <v>0.08895833333333332</v>
      </c>
      <c r="F10" s="147">
        <v>57.67629456154047</v>
      </c>
      <c r="G10" s="82" t="s">
        <v>103</v>
      </c>
      <c r="H10" s="157">
        <v>300</v>
      </c>
    </row>
    <row r="11" spans="1:8" ht="12.75">
      <c r="A11" t="s">
        <v>93</v>
      </c>
      <c r="B11" t="s">
        <v>94</v>
      </c>
      <c r="C11" t="s">
        <v>95</v>
      </c>
      <c r="D11" t="s">
        <v>158</v>
      </c>
      <c r="E11" s="117">
        <v>0.06327546296296296</v>
      </c>
      <c r="F11" s="147">
        <v>74.90396927016644</v>
      </c>
      <c r="G11" s="82" t="s">
        <v>118</v>
      </c>
      <c r="H11" s="157">
        <v>176.39</v>
      </c>
    </row>
    <row r="12" spans="1:8" ht="12.75">
      <c r="A12" t="s">
        <v>147</v>
      </c>
      <c r="B12" t="s">
        <v>64</v>
      </c>
      <c r="C12" t="s">
        <v>148</v>
      </c>
      <c r="D12" t="s">
        <v>163</v>
      </c>
      <c r="E12" s="117">
        <v>0.061863425925925926</v>
      </c>
      <c r="F12" s="147">
        <v>98.2600561272217</v>
      </c>
      <c r="G12" s="82" t="s">
        <v>137</v>
      </c>
      <c r="H12" s="157">
        <v>91.19246861924687</v>
      </c>
    </row>
    <row r="13" spans="1:8" ht="12.75">
      <c r="A13" t="s">
        <v>72</v>
      </c>
      <c r="B13" t="s">
        <v>73</v>
      </c>
      <c r="C13" t="s">
        <v>74</v>
      </c>
      <c r="D13" t="s">
        <v>158</v>
      </c>
      <c r="E13" s="117">
        <v>0.05748842592592593</v>
      </c>
      <c r="F13" s="147">
        <v>82.44413126635796</v>
      </c>
      <c r="G13" s="82" t="s">
        <v>77</v>
      </c>
      <c r="H13" s="157">
        <v>191.19</v>
      </c>
    </row>
    <row r="14" spans="1:8" ht="12.75">
      <c r="A14" t="s">
        <v>128</v>
      </c>
      <c r="B14" t="s">
        <v>129</v>
      </c>
      <c r="C14" t="s">
        <v>103</v>
      </c>
      <c r="D14" t="s">
        <v>162</v>
      </c>
      <c r="E14" s="117">
        <v>0.05045138888888889</v>
      </c>
      <c r="F14" s="147">
        <v>100</v>
      </c>
      <c r="G14" s="82" t="s">
        <v>134</v>
      </c>
      <c r="H14" s="157">
        <v>85.05365853658537</v>
      </c>
    </row>
    <row r="15" spans="1:8" ht="12.75">
      <c r="A15" t="s">
        <v>104</v>
      </c>
      <c r="B15" t="s">
        <v>105</v>
      </c>
      <c r="C15" t="s">
        <v>103</v>
      </c>
      <c r="D15" t="s">
        <v>157</v>
      </c>
      <c r="E15" s="117">
        <v>0.07092592592592593</v>
      </c>
      <c r="F15" s="147">
        <v>100</v>
      </c>
      <c r="G15" s="82" t="s">
        <v>142</v>
      </c>
      <c r="H15" s="157">
        <v>74.33492496589359</v>
      </c>
    </row>
    <row r="16" spans="1:8" ht="12.75">
      <c r="A16" t="s">
        <v>101</v>
      </c>
      <c r="B16" t="s">
        <v>102</v>
      </c>
      <c r="C16" t="s">
        <v>103</v>
      </c>
      <c r="D16" t="s">
        <v>156</v>
      </c>
      <c r="E16" s="117">
        <v>0.07766203703703704</v>
      </c>
      <c r="F16" s="147">
        <v>100</v>
      </c>
      <c r="G16" s="82" t="s">
        <v>125</v>
      </c>
      <c r="H16" s="157">
        <v>156.46</v>
      </c>
    </row>
    <row r="17" spans="1:8" ht="12.75">
      <c r="A17" t="s">
        <v>138</v>
      </c>
      <c r="B17" t="s">
        <v>139</v>
      </c>
      <c r="C17" t="s">
        <v>118</v>
      </c>
      <c r="D17" t="s">
        <v>162</v>
      </c>
      <c r="E17" s="117">
        <v>0.06604166666666667</v>
      </c>
      <c r="F17" s="147">
        <v>76.39327024185069</v>
      </c>
      <c r="G17" s="82" t="s">
        <v>71</v>
      </c>
      <c r="H17" s="157">
        <v>400.26</v>
      </c>
    </row>
    <row r="18" spans="1:8" ht="12.75">
      <c r="A18" t="s">
        <v>119</v>
      </c>
      <c r="B18" t="s">
        <v>120</v>
      </c>
      <c r="C18" t="s">
        <v>118</v>
      </c>
      <c r="D18" t="s">
        <v>160</v>
      </c>
      <c r="E18" s="117">
        <v>0.10097222222222223</v>
      </c>
      <c r="F18" s="158">
        <v>96.91655204034846</v>
      </c>
      <c r="G18" s="82" t="s">
        <v>65</v>
      </c>
      <c r="H18" s="157">
        <v>185.82</v>
      </c>
    </row>
    <row r="19" spans="1:8" ht="12.75">
      <c r="A19" t="s">
        <v>116</v>
      </c>
      <c r="B19" t="s">
        <v>117</v>
      </c>
      <c r="C19" t="s">
        <v>118</v>
      </c>
      <c r="D19" t="s">
        <v>160</v>
      </c>
      <c r="E19" s="117">
        <v>0.09785879629629629</v>
      </c>
      <c r="F19" s="147">
        <v>100</v>
      </c>
      <c r="G19" s="82" t="s">
        <v>90</v>
      </c>
      <c r="H19" s="157">
        <v>261.92</v>
      </c>
    </row>
    <row r="20" spans="1:8" ht="12.75">
      <c r="A20" t="s">
        <v>135</v>
      </c>
      <c r="B20" t="s">
        <v>136</v>
      </c>
      <c r="C20" t="s">
        <v>137</v>
      </c>
      <c r="D20" t="s">
        <v>162</v>
      </c>
      <c r="E20" s="117">
        <v>0.055324074074074074</v>
      </c>
      <c r="F20" s="147">
        <v>91.19246861924687</v>
      </c>
      <c r="G20" s="82" t="s">
        <v>68</v>
      </c>
      <c r="H20" s="157">
        <v>234.22</v>
      </c>
    </row>
    <row r="21" spans="1:8" ht="12.75">
      <c r="A21" t="s">
        <v>121</v>
      </c>
      <c r="B21" t="s">
        <v>122</v>
      </c>
      <c r="C21" t="s">
        <v>77</v>
      </c>
      <c r="D21" t="s">
        <v>161</v>
      </c>
      <c r="E21" s="117">
        <v>0.057986111111111106</v>
      </c>
      <c r="F21" s="147">
        <v>100</v>
      </c>
      <c r="G21" s="82" t="s">
        <v>85</v>
      </c>
      <c r="H21" s="157">
        <v>171.93</v>
      </c>
    </row>
    <row r="22" spans="1:8" ht="12.75">
      <c r="A22" t="s">
        <v>75</v>
      </c>
      <c r="B22" t="s">
        <v>76</v>
      </c>
      <c r="C22" t="s">
        <v>77</v>
      </c>
      <c r="D22" t="s">
        <v>158</v>
      </c>
      <c r="E22" s="117">
        <v>0.05188657407407407</v>
      </c>
      <c r="F22" s="147">
        <v>91.34508141869284</v>
      </c>
      <c r="G22" s="82" t="s">
        <v>100</v>
      </c>
      <c r="H22" s="157">
        <v>100</v>
      </c>
    </row>
    <row r="23" spans="1:8" ht="12.75">
      <c r="A23" t="s">
        <v>132</v>
      </c>
      <c r="B23" t="s">
        <v>133</v>
      </c>
      <c r="C23" t="s">
        <v>134</v>
      </c>
      <c r="D23" t="s">
        <v>162</v>
      </c>
      <c r="E23" s="117">
        <v>0.05931712962962963</v>
      </c>
      <c r="F23" s="147">
        <v>85.05365853658537</v>
      </c>
      <c r="G23" s="82"/>
      <c r="H23" s="82"/>
    </row>
    <row r="24" spans="1:8" ht="12.75">
      <c r="A24" t="s">
        <v>140</v>
      </c>
      <c r="B24" t="s">
        <v>141</v>
      </c>
      <c r="C24" t="s">
        <v>142</v>
      </c>
      <c r="D24" t="s">
        <v>162</v>
      </c>
      <c r="E24" s="117">
        <v>0.06787037037037037</v>
      </c>
      <c r="F24" s="147">
        <v>74.33492496589359</v>
      </c>
      <c r="G24" s="82"/>
      <c r="H24" s="82"/>
    </row>
    <row r="25" spans="1:8" ht="12.75">
      <c r="A25" t="s">
        <v>130</v>
      </c>
      <c r="B25" t="s">
        <v>131</v>
      </c>
      <c r="C25" t="s">
        <v>125</v>
      </c>
      <c r="D25" t="s">
        <v>162</v>
      </c>
      <c r="E25" s="117">
        <v>0.061134259259259256</v>
      </c>
      <c r="F25" s="147">
        <v>82.52555850056797</v>
      </c>
      <c r="G25" s="82"/>
      <c r="H25" s="82"/>
    </row>
    <row r="26" spans="1:8" ht="12.75">
      <c r="A26" t="s">
        <v>123</v>
      </c>
      <c r="B26" t="s">
        <v>124</v>
      </c>
      <c r="C26" t="s">
        <v>125</v>
      </c>
      <c r="D26" t="s">
        <v>161</v>
      </c>
      <c r="E26" s="117">
        <v>0.07842592592592591</v>
      </c>
      <c r="F26" s="147">
        <v>73.93742621015349</v>
      </c>
      <c r="G26" s="82"/>
      <c r="H26" s="82"/>
    </row>
    <row r="27" spans="1:8" ht="12.75">
      <c r="A27" t="s">
        <v>112</v>
      </c>
      <c r="B27" t="s">
        <v>113</v>
      </c>
      <c r="C27" t="s">
        <v>71</v>
      </c>
      <c r="D27" t="s">
        <v>159</v>
      </c>
      <c r="E27" s="117">
        <v>0.059548611111111115</v>
      </c>
      <c r="F27" s="147">
        <v>76.01554907677355</v>
      </c>
      <c r="G27" s="82"/>
      <c r="H27" s="82"/>
    </row>
    <row r="28" spans="1:8" ht="12.75">
      <c r="A28" t="s">
        <v>108</v>
      </c>
      <c r="B28" t="s">
        <v>109</v>
      </c>
      <c r="C28" t="s">
        <v>71</v>
      </c>
      <c r="D28" t="s">
        <v>159</v>
      </c>
      <c r="E28" s="117">
        <v>0.05534722222222222</v>
      </c>
      <c r="F28" s="147">
        <v>81.78586365537433</v>
      </c>
      <c r="G28" s="82"/>
      <c r="H28" s="82"/>
    </row>
    <row r="29" spans="1:8" ht="12.75">
      <c r="A29" t="s">
        <v>81</v>
      </c>
      <c r="B29" t="s">
        <v>82</v>
      </c>
      <c r="C29" t="s">
        <v>71</v>
      </c>
      <c r="D29" t="s">
        <v>158</v>
      </c>
      <c r="E29" s="117">
        <v>0.05472222222222223</v>
      </c>
      <c r="F29" s="147">
        <v>86.61167512690355</v>
      </c>
      <c r="G29" s="82"/>
      <c r="H29" s="82"/>
    </row>
    <row r="30" spans="1:8" ht="12.75">
      <c r="A30" t="s">
        <v>114</v>
      </c>
      <c r="B30" t="s">
        <v>115</v>
      </c>
      <c r="C30" t="s">
        <v>71</v>
      </c>
      <c r="D30" t="s">
        <v>159</v>
      </c>
      <c r="E30" s="117">
        <v>0.06825231481481481</v>
      </c>
      <c r="F30" s="147">
        <v>66.32185857215535</v>
      </c>
      <c r="G30" s="82"/>
      <c r="H30" s="82"/>
    </row>
    <row r="31" spans="1:8" ht="12.75">
      <c r="A31" t="s">
        <v>69</v>
      </c>
      <c r="B31" t="s">
        <v>70</v>
      </c>
      <c r="C31" t="s">
        <v>71</v>
      </c>
      <c r="D31" t="s">
        <v>158</v>
      </c>
      <c r="E31" s="117">
        <v>0.05293981481481482</v>
      </c>
      <c r="F31" s="147">
        <v>89.52776563183208</v>
      </c>
      <c r="G31" s="82"/>
      <c r="H31" s="82"/>
    </row>
    <row r="32" spans="1:8" ht="12.75">
      <c r="A32" t="s">
        <v>145</v>
      </c>
      <c r="B32" t="s">
        <v>146</v>
      </c>
      <c r="C32" t="s">
        <v>65</v>
      </c>
      <c r="D32" t="s">
        <v>162</v>
      </c>
      <c r="E32" s="117">
        <v>0.058784722222222224</v>
      </c>
      <c r="F32" s="147">
        <v>85.82398109864147</v>
      </c>
      <c r="G32" s="82"/>
      <c r="H32" s="82"/>
    </row>
    <row r="33" spans="1:8" ht="12.75">
      <c r="A33" t="s">
        <v>63</v>
      </c>
      <c r="B33" t="s">
        <v>64</v>
      </c>
      <c r="C33" t="s">
        <v>65</v>
      </c>
      <c r="D33" t="s">
        <v>158</v>
      </c>
      <c r="E33" s="117">
        <v>0.04739583333333333</v>
      </c>
      <c r="F33" s="147">
        <v>100</v>
      </c>
      <c r="G33" s="82"/>
      <c r="H33" s="82"/>
    </row>
    <row r="34" spans="1:8" ht="12.75">
      <c r="A34" t="s">
        <v>149</v>
      </c>
      <c r="B34" t="s">
        <v>150</v>
      </c>
      <c r="C34" t="s">
        <v>90</v>
      </c>
      <c r="D34" t="s">
        <v>163</v>
      </c>
      <c r="E34" s="117">
        <v>0.0996412037037037</v>
      </c>
      <c r="F34" s="158">
        <v>61.00592403298874</v>
      </c>
      <c r="G34" s="82"/>
      <c r="H34" s="82"/>
    </row>
    <row r="35" spans="1:8" ht="12.75">
      <c r="A35" t="s">
        <v>151</v>
      </c>
      <c r="B35" t="s">
        <v>152</v>
      </c>
      <c r="C35" t="s">
        <v>90</v>
      </c>
      <c r="D35" t="s">
        <v>163</v>
      </c>
      <c r="E35" s="117">
        <v>0.060787037037037035</v>
      </c>
      <c r="F35" s="147">
        <v>100</v>
      </c>
      <c r="G35" s="82"/>
      <c r="H35" s="82"/>
    </row>
    <row r="36" spans="1:8" ht="12.75">
      <c r="A36" t="s">
        <v>89</v>
      </c>
      <c r="B36" t="s">
        <v>70</v>
      </c>
      <c r="C36" t="s">
        <v>90</v>
      </c>
      <c r="D36" t="s">
        <v>158</v>
      </c>
      <c r="E36" s="117">
        <v>0.11837962962962963</v>
      </c>
      <c r="F36" s="147">
        <v>40.03715291357059</v>
      </c>
      <c r="G36" s="82"/>
      <c r="H36" s="82"/>
    </row>
    <row r="37" spans="1:8" ht="12.75">
      <c r="A37" t="s">
        <v>143</v>
      </c>
      <c r="B37" t="s">
        <v>144</v>
      </c>
      <c r="C37" t="s">
        <v>90</v>
      </c>
      <c r="D37" t="s">
        <v>162</v>
      </c>
      <c r="E37" s="117">
        <v>0.08245370370370371</v>
      </c>
      <c r="F37" s="147">
        <v>61.18753509264459</v>
      </c>
      <c r="G37" s="82"/>
      <c r="H37" s="82"/>
    </row>
    <row r="38" spans="1:8" ht="12.75">
      <c r="A38" t="s">
        <v>126</v>
      </c>
      <c r="B38" t="s">
        <v>127</v>
      </c>
      <c r="C38" t="s">
        <v>90</v>
      </c>
      <c r="D38" t="s">
        <v>161</v>
      </c>
      <c r="E38" s="117">
        <v>0.09553240740740741</v>
      </c>
      <c r="F38" s="147">
        <v>60.697843469832804</v>
      </c>
      <c r="G38" s="82"/>
      <c r="H38" s="82"/>
    </row>
    <row r="39" spans="1:8" ht="12.75">
      <c r="A39" t="s">
        <v>110</v>
      </c>
      <c r="B39" t="s">
        <v>111</v>
      </c>
      <c r="C39" t="s">
        <v>68</v>
      </c>
      <c r="D39" t="s">
        <v>159</v>
      </c>
      <c r="E39" s="117">
        <v>0.060034722222222225</v>
      </c>
      <c r="F39" s="147">
        <v>75.40003855793329</v>
      </c>
      <c r="G39" s="82"/>
      <c r="H39" s="82"/>
    </row>
    <row r="40" spans="1:8" ht="12.75">
      <c r="A40" t="s">
        <v>66</v>
      </c>
      <c r="B40" t="s">
        <v>67</v>
      </c>
      <c r="C40" t="s">
        <v>68</v>
      </c>
      <c r="D40" t="s">
        <v>158</v>
      </c>
      <c r="E40" s="117">
        <v>0.053078703703703704</v>
      </c>
      <c r="F40" s="147">
        <v>89.29350196249455</v>
      </c>
      <c r="G40" s="82"/>
      <c r="H40" s="82"/>
    </row>
    <row r="41" spans="1:8" ht="12.75">
      <c r="A41" t="s">
        <v>91</v>
      </c>
      <c r="B41" t="s">
        <v>92</v>
      </c>
      <c r="C41" t="s">
        <v>68</v>
      </c>
      <c r="D41" t="s">
        <v>158</v>
      </c>
      <c r="E41" s="117">
        <v>0.0681712962962963</v>
      </c>
      <c r="F41" s="147">
        <v>69.5246179966044</v>
      </c>
      <c r="G41" s="82"/>
      <c r="H41" s="82"/>
    </row>
    <row r="42" spans="1:8" ht="12.75">
      <c r="A42" t="s">
        <v>106</v>
      </c>
      <c r="B42" t="s">
        <v>107</v>
      </c>
      <c r="C42" t="s">
        <v>85</v>
      </c>
      <c r="D42" t="s">
        <v>159</v>
      </c>
      <c r="E42" s="117">
        <v>0.045266203703703704</v>
      </c>
      <c r="F42" s="147">
        <v>100</v>
      </c>
      <c r="G42" s="82"/>
      <c r="H42" s="82"/>
    </row>
    <row r="43" spans="1:8" ht="12.75">
      <c r="A43" t="s">
        <v>83</v>
      </c>
      <c r="B43" t="s">
        <v>84</v>
      </c>
      <c r="C43" t="s">
        <v>85</v>
      </c>
      <c r="D43" t="s">
        <v>158</v>
      </c>
      <c r="E43" s="117">
        <v>0.0658912037037037</v>
      </c>
      <c r="F43" s="147">
        <v>71.93044089232392</v>
      </c>
      <c r="G43" s="82"/>
      <c r="H43" s="82"/>
    </row>
    <row r="44" spans="1:8" ht="12.75">
      <c r="A44" t="s">
        <v>98</v>
      </c>
      <c r="B44" t="s">
        <v>99</v>
      </c>
      <c r="C44" t="s">
        <v>100</v>
      </c>
      <c r="D44" t="s">
        <v>155</v>
      </c>
      <c r="E44" s="117">
        <v>0.05130787037037037</v>
      </c>
      <c r="F44" s="147">
        <v>100</v>
      </c>
      <c r="G44" s="82"/>
      <c r="H44" s="82"/>
    </row>
    <row r="45" spans="1:8" ht="12.75">
      <c r="A45" s="82"/>
      <c r="B45" s="82"/>
      <c r="C45" s="83"/>
      <c r="D45" s="82"/>
      <c r="E45" s="82"/>
      <c r="F45" s="157"/>
      <c r="G45" s="82"/>
      <c r="H45" s="82"/>
    </row>
    <row r="46" spans="1:8" ht="12.75">
      <c r="A46" s="82"/>
      <c r="B46" s="82"/>
      <c r="C46" s="83"/>
      <c r="D46" s="82"/>
      <c r="E46" s="82"/>
      <c r="F46" s="157"/>
      <c r="G46" s="82"/>
      <c r="H46" s="82"/>
    </row>
    <row r="47" spans="1:8" ht="12.75">
      <c r="A47" s="82"/>
      <c r="B47" s="82"/>
      <c r="C47" s="83"/>
      <c r="D47" s="82"/>
      <c r="E47" s="82"/>
      <c r="F47" s="157"/>
      <c r="G47" s="82"/>
      <c r="H47" s="82"/>
    </row>
    <row r="48" spans="1:8" ht="12.75">
      <c r="A48" s="82"/>
      <c r="B48" s="82"/>
      <c r="C48" s="83"/>
      <c r="D48" s="82"/>
      <c r="E48" s="82"/>
      <c r="F48" s="157"/>
      <c r="G48" s="82"/>
      <c r="H48" s="82"/>
    </row>
    <row r="49" spans="1:8" ht="12.75">
      <c r="A49" s="82"/>
      <c r="B49" s="82"/>
      <c r="C49" s="83"/>
      <c r="D49" s="82"/>
      <c r="E49" s="82"/>
      <c r="F49" s="157"/>
      <c r="G49" s="82"/>
      <c r="H49" s="82"/>
    </row>
    <row r="50" spans="1:8" ht="12.75">
      <c r="A50" s="82"/>
      <c r="B50" s="82"/>
      <c r="C50" s="83"/>
      <c r="D50" s="82"/>
      <c r="E50" s="82"/>
      <c r="F50" s="157"/>
      <c r="G50" s="82"/>
      <c r="H50" s="82"/>
    </row>
    <row r="51" spans="1:8" ht="12.75">
      <c r="A51" s="82"/>
      <c r="B51" s="82"/>
      <c r="C51" s="83"/>
      <c r="D51" s="82"/>
      <c r="E51" s="82"/>
      <c r="F51" s="157"/>
      <c r="G51" s="82"/>
      <c r="H51" s="82"/>
    </row>
    <row r="52" spans="1:8" ht="12.75">
      <c r="A52" s="82"/>
      <c r="B52" s="82"/>
      <c r="C52" s="83"/>
      <c r="D52" s="82"/>
      <c r="E52" s="82"/>
      <c r="F52" s="157"/>
      <c r="G52" s="82"/>
      <c r="H52" s="82"/>
    </row>
    <row r="53" spans="1:8" ht="12.75">
      <c r="A53" s="82"/>
      <c r="B53" s="82"/>
      <c r="C53" s="83"/>
      <c r="D53" s="82"/>
      <c r="E53" s="82"/>
      <c r="F53" s="157"/>
      <c r="G53" s="82"/>
      <c r="H53" s="82"/>
    </row>
    <row r="54" spans="1:8" ht="12.75">
      <c r="A54" s="82"/>
      <c r="B54" s="82"/>
      <c r="C54" s="83"/>
      <c r="D54" s="82"/>
      <c r="E54" s="82"/>
      <c r="F54" s="157"/>
      <c r="G54" s="82"/>
      <c r="H54" s="82"/>
    </row>
    <row r="55" spans="1:8" ht="12.75">
      <c r="A55" s="82"/>
      <c r="B55" s="82"/>
      <c r="C55" s="83"/>
      <c r="D55" s="82"/>
      <c r="E55" s="82"/>
      <c r="F55" s="157"/>
      <c r="G55" s="82"/>
      <c r="H55" s="82"/>
    </row>
    <row r="56" spans="1:8" ht="12.75">
      <c r="A56" s="82"/>
      <c r="B56" s="82"/>
      <c r="C56" s="83"/>
      <c r="D56" s="82"/>
      <c r="E56" s="82"/>
      <c r="F56" s="157"/>
      <c r="G56" s="82"/>
      <c r="H56" s="82"/>
    </row>
    <row r="57" spans="1:8" ht="12.75">
      <c r="A57" s="82"/>
      <c r="B57" s="82"/>
      <c r="C57" s="83"/>
      <c r="D57" s="82"/>
      <c r="E57" s="82"/>
      <c r="F57" s="157"/>
      <c r="G57" s="82"/>
      <c r="H57" s="82"/>
    </row>
    <row r="58" spans="1:8" ht="12.75">
      <c r="A58" s="82"/>
      <c r="B58" s="82"/>
      <c r="C58" s="83"/>
      <c r="D58" s="82"/>
      <c r="E58" s="82"/>
      <c r="F58" s="157"/>
      <c r="G58" s="82"/>
      <c r="H58" s="82"/>
    </row>
    <row r="59" spans="1:8" ht="12.75">
      <c r="A59" s="82"/>
      <c r="B59" s="82"/>
      <c r="C59" s="83"/>
      <c r="D59" s="82"/>
      <c r="E59" s="82"/>
      <c r="F59" s="157"/>
      <c r="G59" s="82"/>
      <c r="H59" s="82"/>
    </row>
    <row r="60" spans="1:6" ht="12.75">
      <c r="A60" s="82"/>
      <c r="B60" s="82"/>
      <c r="C60" s="83"/>
      <c r="D60" s="82"/>
      <c r="E60" s="82"/>
      <c r="F60" s="157"/>
    </row>
    <row r="61" spans="1:6" ht="12.75">
      <c r="A61" s="82"/>
      <c r="B61" s="82"/>
      <c r="C61" s="83"/>
      <c r="D61" s="82"/>
      <c r="E61" s="82"/>
      <c r="F61" s="157"/>
    </row>
    <row r="62" spans="1:6" ht="12.75">
      <c r="A62" s="82"/>
      <c r="B62" s="82"/>
      <c r="C62" s="83"/>
      <c r="D62" s="82"/>
      <c r="E62" s="82"/>
      <c r="F62" s="157"/>
    </row>
    <row r="63" spans="1:6" ht="12.75">
      <c r="A63" s="82"/>
      <c r="B63" s="82"/>
      <c r="C63" s="83"/>
      <c r="D63" s="82"/>
      <c r="E63" s="82"/>
      <c r="F63" s="157"/>
    </row>
    <row r="64" spans="1:6" ht="12.75">
      <c r="A64" s="82"/>
      <c r="B64" s="82"/>
      <c r="C64" s="83"/>
      <c r="D64" s="82"/>
      <c r="E64" s="82"/>
      <c r="F64" s="157"/>
    </row>
    <row r="65" spans="1:6" ht="12.75">
      <c r="A65" s="82"/>
      <c r="B65" s="82"/>
      <c r="C65" s="83"/>
      <c r="D65" s="82"/>
      <c r="E65" s="82"/>
      <c r="F65" s="157"/>
    </row>
    <row r="66" spans="1:6" ht="12.75">
      <c r="A66" s="82"/>
      <c r="B66" s="82"/>
      <c r="C66" s="83"/>
      <c r="D66" s="82"/>
      <c r="E66" s="82"/>
      <c r="F66" s="157"/>
    </row>
    <row r="67" spans="1:6" ht="12.75">
      <c r="A67" s="82"/>
      <c r="B67" s="82"/>
      <c r="C67" s="83"/>
      <c r="D67" s="82"/>
      <c r="E67" s="82"/>
      <c r="F67" s="157"/>
    </row>
    <row r="68" spans="1:6" ht="12.75">
      <c r="A68" s="82"/>
      <c r="B68" s="82"/>
      <c r="C68" s="83"/>
      <c r="D68" s="82"/>
      <c r="E68" s="82"/>
      <c r="F68" s="157"/>
    </row>
    <row r="69" spans="1:6" ht="12.75">
      <c r="A69" s="82"/>
      <c r="B69" s="82"/>
      <c r="C69" s="83"/>
      <c r="D69" s="82"/>
      <c r="E69" s="82"/>
      <c r="F69" s="157"/>
    </row>
    <row r="70" spans="1:6" ht="12.75">
      <c r="A70" s="82"/>
      <c r="B70" s="82"/>
      <c r="C70" s="83"/>
      <c r="D70" s="82"/>
      <c r="E70" s="82"/>
      <c r="F70" s="157"/>
    </row>
    <row r="71" spans="1:6" ht="12.75">
      <c r="A71" s="82"/>
      <c r="B71" s="82"/>
      <c r="C71" s="83"/>
      <c r="D71" s="82"/>
      <c r="E71" s="82"/>
      <c r="F71" s="157"/>
    </row>
    <row r="72" spans="1:6" ht="12.75">
      <c r="A72" s="82"/>
      <c r="B72" s="82"/>
      <c r="C72" s="83"/>
      <c r="D72" s="82"/>
      <c r="E72" s="82"/>
      <c r="F72" s="157"/>
    </row>
    <row r="73" spans="1:6" ht="12.75">
      <c r="A73" s="82"/>
      <c r="B73" s="82"/>
      <c r="C73" s="83"/>
      <c r="D73" s="82"/>
      <c r="E73" s="82"/>
      <c r="F73" s="157"/>
    </row>
    <row r="74" spans="1:6" ht="12.75">
      <c r="A74" s="82"/>
      <c r="B74" s="82"/>
      <c r="C74" s="83"/>
      <c r="D74" s="82"/>
      <c r="E74" s="82"/>
      <c r="F74" s="157"/>
    </row>
    <row r="75" spans="1:6" ht="12.75">
      <c r="A75" s="82"/>
      <c r="B75" s="82"/>
      <c r="C75" s="83"/>
      <c r="D75" s="82"/>
      <c r="E75" s="82"/>
      <c r="F75" s="157"/>
    </row>
    <row r="76" spans="1:6" ht="12.75">
      <c r="A76" s="82"/>
      <c r="B76" s="82"/>
      <c r="C76" s="83"/>
      <c r="D76" s="82"/>
      <c r="E76" s="82"/>
      <c r="F76" s="157"/>
    </row>
    <row r="77" spans="1:6" ht="12.75">
      <c r="A77" s="82"/>
      <c r="B77" s="82"/>
      <c r="C77" s="83"/>
      <c r="D77" s="82"/>
      <c r="E77" s="82"/>
      <c r="F77" s="157"/>
    </row>
    <row r="78" spans="1:6" ht="12.75">
      <c r="A78" s="82"/>
      <c r="B78" s="82"/>
      <c r="C78" s="83"/>
      <c r="D78" s="82"/>
      <c r="E78" s="82"/>
      <c r="F78" s="157"/>
    </row>
    <row r="79" spans="1:6" ht="12.75">
      <c r="A79" s="82"/>
      <c r="B79" s="82"/>
      <c r="C79" s="83"/>
      <c r="D79" s="82"/>
      <c r="E79" s="82"/>
      <c r="F79" s="157"/>
    </row>
    <row r="80" spans="1:6" ht="12.75">
      <c r="A80" s="82"/>
      <c r="B80" s="82"/>
      <c r="C80" s="83"/>
      <c r="D80" s="82"/>
      <c r="E80" s="82"/>
      <c r="F80" s="157"/>
    </row>
    <row r="81" spans="1:6" ht="12.75">
      <c r="A81" s="82"/>
      <c r="B81" s="82"/>
      <c r="C81" s="83"/>
      <c r="D81" s="82"/>
      <c r="E81" s="82"/>
      <c r="F81" s="157"/>
    </row>
  </sheetData>
  <sheetProtection/>
  <printOptions/>
  <pageMargins left="0.39" right="0.23" top="1.062992125984252" bottom="1.062992125984252" header="0.7874015748031497" footer="0.7874015748031497"/>
  <pageSetup fitToHeight="1" fitToWidth="1" horizontalDpi="300" verticalDpi="300" orientation="portrait" paperSize="9" scale="6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1">
      <selection activeCell="I5" sqref="I5:J66"/>
    </sheetView>
  </sheetViews>
  <sheetFormatPr defaultColWidth="11.7109375" defaultRowHeight="12.75"/>
  <cols>
    <col min="1" max="1" width="20.7109375" style="146" customWidth="1"/>
    <col min="2" max="2" width="16.421875" style="146" customWidth="1"/>
    <col min="3" max="3" width="14.140625" style="146" bestFit="1" customWidth="1"/>
    <col min="4" max="4" width="7.140625" style="147" customWidth="1"/>
    <col min="5" max="5" width="3.00390625" style="146" bestFit="1" customWidth="1"/>
    <col min="6" max="6" width="2.00390625" style="146" bestFit="1" customWidth="1"/>
    <col min="7" max="7" width="8.140625" style="146" bestFit="1" customWidth="1"/>
    <col min="8" max="8" width="7.421875" style="146" customWidth="1"/>
    <col min="9" max="10" width="11.7109375" style="146" customWidth="1"/>
    <col min="11" max="11" width="18.28125" style="146" customWidth="1"/>
    <col min="12" max="16384" width="11.7109375" style="146" customWidth="1"/>
  </cols>
  <sheetData>
    <row r="1" spans="1:18" ht="20.25">
      <c r="A1" s="20" t="s">
        <v>172</v>
      </c>
      <c r="B1" s="144"/>
      <c r="E1" s="145"/>
      <c r="G1" s="145"/>
      <c r="H1" s="148"/>
      <c r="I1" s="149"/>
      <c r="J1" s="150"/>
      <c r="K1" s="151"/>
      <c r="L1" s="152"/>
      <c r="M1" s="153"/>
      <c r="N1" s="154"/>
      <c r="O1" s="154"/>
      <c r="P1" s="155"/>
      <c r="Q1" s="155"/>
      <c r="R1" s="156"/>
    </row>
    <row r="3" ht="12.75">
      <c r="A3" s="149" t="s">
        <v>181</v>
      </c>
    </row>
    <row r="5" spans="1:10" ht="12.75">
      <c r="A5" t="s">
        <v>292</v>
      </c>
      <c r="B5" t="s">
        <v>293</v>
      </c>
      <c r="C5" t="s">
        <v>241</v>
      </c>
      <c r="D5" t="s">
        <v>240</v>
      </c>
      <c r="E5">
        <v>3</v>
      </c>
      <c r="F5">
        <v>0</v>
      </c>
      <c r="G5" s="117">
        <v>0.0956712962962963</v>
      </c>
      <c r="H5" s="147">
        <v>100</v>
      </c>
      <c r="I5" s="82" t="s">
        <v>311</v>
      </c>
      <c r="J5" s="157">
        <v>100</v>
      </c>
    </row>
    <row r="6" spans="1:10" ht="12.75">
      <c r="A6" t="s">
        <v>280</v>
      </c>
      <c r="B6" t="s">
        <v>275</v>
      </c>
      <c r="C6" t="s">
        <v>281</v>
      </c>
      <c r="D6" t="s">
        <v>282</v>
      </c>
      <c r="E6">
        <v>1</v>
      </c>
      <c r="F6">
        <v>0</v>
      </c>
      <c r="G6" s="117">
        <v>0.08642361111111112</v>
      </c>
      <c r="H6" s="147">
        <v>100</v>
      </c>
      <c r="I6" s="82" t="s">
        <v>312</v>
      </c>
      <c r="J6" s="157">
        <v>100</v>
      </c>
    </row>
    <row r="7" spans="1:10" ht="12.75">
      <c r="A7" t="s">
        <v>93</v>
      </c>
      <c r="B7" t="s">
        <v>94</v>
      </c>
      <c r="C7" t="s">
        <v>44</v>
      </c>
      <c r="D7" t="s">
        <v>187</v>
      </c>
      <c r="E7"/>
      <c r="F7">
        <v>3</v>
      </c>
      <c r="G7" s="117">
        <v>0.0834837962962963</v>
      </c>
      <c r="H7" s="147">
        <v>73.90234805960215</v>
      </c>
      <c r="I7" s="82" t="s">
        <v>95</v>
      </c>
      <c r="J7" s="157">
        <v>169.19</v>
      </c>
    </row>
    <row r="8" spans="1:10" ht="12.75">
      <c r="A8" t="s">
        <v>153</v>
      </c>
      <c r="B8" t="s">
        <v>154</v>
      </c>
      <c r="C8" t="s">
        <v>44</v>
      </c>
      <c r="D8" t="s">
        <v>282</v>
      </c>
      <c r="E8">
        <v>2</v>
      </c>
      <c r="F8">
        <v>0</v>
      </c>
      <c r="G8" s="117">
        <v>0.09069444444444445</v>
      </c>
      <c r="H8" s="147">
        <v>95.29096477794793</v>
      </c>
      <c r="I8" s="82"/>
      <c r="J8" s="157"/>
    </row>
    <row r="9" spans="1:10" ht="12.75">
      <c r="A9" t="s">
        <v>265</v>
      </c>
      <c r="B9" t="s">
        <v>99</v>
      </c>
      <c r="C9" t="s">
        <v>266</v>
      </c>
      <c r="D9" t="s">
        <v>258</v>
      </c>
      <c r="E9">
        <v>7</v>
      </c>
      <c r="F9">
        <v>0</v>
      </c>
      <c r="G9" s="117">
        <v>0.0960300925925926</v>
      </c>
      <c r="H9" s="147">
        <v>74.1408040095358</v>
      </c>
      <c r="I9" s="82" t="s">
        <v>313</v>
      </c>
      <c r="J9" s="157">
        <v>74.14</v>
      </c>
    </row>
    <row r="10" spans="1:10" ht="12.75">
      <c r="A10" t="s">
        <v>287</v>
      </c>
      <c r="B10" t="s">
        <v>288</v>
      </c>
      <c r="C10" t="s">
        <v>232</v>
      </c>
      <c r="D10" t="s">
        <v>231</v>
      </c>
      <c r="E10">
        <v>4</v>
      </c>
      <c r="F10">
        <v>0</v>
      </c>
      <c r="G10" s="117">
        <v>0.09280092592592593</v>
      </c>
      <c r="H10" s="147">
        <v>58.73528079283866</v>
      </c>
      <c r="I10" s="82" t="s">
        <v>314</v>
      </c>
      <c r="J10" s="157">
        <v>58.74</v>
      </c>
    </row>
    <row r="11" spans="1:10" ht="12.75">
      <c r="A11" t="s">
        <v>189</v>
      </c>
      <c r="B11" t="s">
        <v>70</v>
      </c>
      <c r="C11" t="s">
        <v>190</v>
      </c>
      <c r="D11" t="s">
        <v>187</v>
      </c>
      <c r="E11">
        <v>3</v>
      </c>
      <c r="F11">
        <v>0</v>
      </c>
      <c r="G11" s="117">
        <v>0.08054398148148148</v>
      </c>
      <c r="H11" s="147">
        <v>93.39095585683582</v>
      </c>
      <c r="I11" s="82" t="s">
        <v>494</v>
      </c>
      <c r="J11" s="157">
        <v>93.39</v>
      </c>
    </row>
    <row r="12" spans="1:10" ht="12.75">
      <c r="A12" t="s">
        <v>72</v>
      </c>
      <c r="B12" t="s">
        <v>73</v>
      </c>
      <c r="C12" t="s">
        <v>198</v>
      </c>
      <c r="D12" t="s">
        <v>187</v>
      </c>
      <c r="E12">
        <v>9</v>
      </c>
      <c r="F12">
        <v>0</v>
      </c>
      <c r="G12" s="117">
        <v>0.08921296296296295</v>
      </c>
      <c r="H12" s="147">
        <v>92.3898541954995</v>
      </c>
      <c r="I12" s="82" t="s">
        <v>74</v>
      </c>
      <c r="J12" s="157">
        <v>92.39</v>
      </c>
    </row>
    <row r="13" spans="1:10" ht="12.75">
      <c r="A13" t="s">
        <v>262</v>
      </c>
      <c r="B13" t="s">
        <v>218</v>
      </c>
      <c r="C13" t="s">
        <v>32</v>
      </c>
      <c r="D13" t="s">
        <v>258</v>
      </c>
      <c r="E13">
        <v>5</v>
      </c>
      <c r="F13">
        <v>0</v>
      </c>
      <c r="G13" s="117">
        <v>0.08747685185185185</v>
      </c>
      <c r="H13" s="147">
        <v>55.40717499342048</v>
      </c>
      <c r="I13" s="82" t="s">
        <v>315</v>
      </c>
      <c r="J13" s="157">
        <v>55.41</v>
      </c>
    </row>
    <row r="14" spans="1:10" ht="12.75">
      <c r="A14" t="s">
        <v>237</v>
      </c>
      <c r="B14" t="s">
        <v>238</v>
      </c>
      <c r="C14" t="s">
        <v>26</v>
      </c>
      <c r="D14" t="s">
        <v>231</v>
      </c>
      <c r="E14"/>
      <c r="F14">
        <v>3</v>
      </c>
      <c r="G14" s="117">
        <v>0.09917824074074073</v>
      </c>
      <c r="H14" s="147">
        <v>60.895396942333505</v>
      </c>
      <c r="I14" s="82" t="s">
        <v>316</v>
      </c>
      <c r="J14" s="157">
        <v>334.46</v>
      </c>
    </row>
    <row r="15" spans="1:10" ht="12.75">
      <c r="A15" t="s">
        <v>252</v>
      </c>
      <c r="B15" t="s">
        <v>253</v>
      </c>
      <c r="C15" t="s">
        <v>26</v>
      </c>
      <c r="D15" t="s">
        <v>249</v>
      </c>
      <c r="E15">
        <v>4</v>
      </c>
      <c r="F15">
        <v>0</v>
      </c>
      <c r="G15" s="117">
        <v>0.1455787037037037</v>
      </c>
      <c r="H15" s="147">
        <v>92.65384003816186</v>
      </c>
      <c r="J15" s="157"/>
    </row>
    <row r="16" spans="1:10" ht="12.75">
      <c r="A16" t="s">
        <v>219</v>
      </c>
      <c r="B16" t="s">
        <v>220</v>
      </c>
      <c r="C16" t="s">
        <v>26</v>
      </c>
      <c r="D16" t="s">
        <v>187</v>
      </c>
      <c r="E16"/>
      <c r="F16">
        <v>3</v>
      </c>
      <c r="G16" s="117">
        <v>0.16743055555555555</v>
      </c>
      <c r="H16" s="147">
        <v>54.3113875928806</v>
      </c>
      <c r="I16" s="82"/>
      <c r="J16" s="157"/>
    </row>
    <row r="17" spans="1:10" ht="12.75">
      <c r="A17" t="s">
        <v>247</v>
      </c>
      <c r="B17" t="s">
        <v>248</v>
      </c>
      <c r="C17" t="s">
        <v>26</v>
      </c>
      <c r="D17" t="s">
        <v>240</v>
      </c>
      <c r="E17">
        <v>9</v>
      </c>
      <c r="F17">
        <v>0</v>
      </c>
      <c r="G17" s="117">
        <v>0.15986111111111112</v>
      </c>
      <c r="H17" s="147">
        <v>59.84651028091514</v>
      </c>
      <c r="I17" s="82"/>
      <c r="J17" s="157"/>
    </row>
    <row r="18" spans="1:10" ht="12.75">
      <c r="A18" t="s">
        <v>270</v>
      </c>
      <c r="B18" t="s">
        <v>271</v>
      </c>
      <c r="C18" t="s">
        <v>26</v>
      </c>
      <c r="D18" t="s">
        <v>258</v>
      </c>
      <c r="E18"/>
      <c r="F18">
        <v>3</v>
      </c>
      <c r="G18" s="165">
        <v>2.0104166666666665</v>
      </c>
      <c r="H18" s="147">
        <v>66.75534853386107</v>
      </c>
      <c r="I18" s="82"/>
      <c r="J18" s="157"/>
    </row>
    <row r="19" spans="1:12" ht="12.75">
      <c r="A19" t="s">
        <v>104</v>
      </c>
      <c r="B19" t="s">
        <v>105</v>
      </c>
      <c r="C19" t="s">
        <v>182</v>
      </c>
      <c r="D19" t="s">
        <v>184</v>
      </c>
      <c r="E19">
        <v>1</v>
      </c>
      <c r="F19">
        <v>0</v>
      </c>
      <c r="G19" s="117">
        <v>0.08625</v>
      </c>
      <c r="H19" s="147">
        <v>100</v>
      </c>
      <c r="I19" s="82" t="s">
        <v>317</v>
      </c>
      <c r="J19" s="157">
        <v>391.11</v>
      </c>
      <c r="L19" s="147"/>
    </row>
    <row r="20" spans="1:12" ht="12.75">
      <c r="A20" t="s">
        <v>101</v>
      </c>
      <c r="B20" t="s">
        <v>102</v>
      </c>
      <c r="C20" t="s">
        <v>182</v>
      </c>
      <c r="D20" t="s">
        <v>183</v>
      </c>
      <c r="E20">
        <v>1</v>
      </c>
      <c r="F20">
        <v>0</v>
      </c>
      <c r="G20" s="117">
        <v>0.07417824074074074</v>
      </c>
      <c r="H20" s="147">
        <v>100</v>
      </c>
      <c r="J20" s="157"/>
      <c r="L20" s="147"/>
    </row>
    <row r="21" spans="1:10" ht="12.75">
      <c r="A21" t="s">
        <v>221</v>
      </c>
      <c r="B21" t="s">
        <v>70</v>
      </c>
      <c r="C21" t="s">
        <v>182</v>
      </c>
      <c r="D21" t="s">
        <v>187</v>
      </c>
      <c r="E21"/>
      <c r="F21">
        <v>3</v>
      </c>
      <c r="G21" s="117">
        <v>0.0849537037037037</v>
      </c>
      <c r="H21" s="147">
        <v>94.59019769453384</v>
      </c>
      <c r="I21" s="82"/>
      <c r="J21" s="157"/>
    </row>
    <row r="22" spans="1:10" ht="12.75">
      <c r="A22" t="s">
        <v>128</v>
      </c>
      <c r="B22" t="s">
        <v>129</v>
      </c>
      <c r="C22" t="s">
        <v>182</v>
      </c>
      <c r="D22" t="s">
        <v>258</v>
      </c>
      <c r="E22">
        <v>2</v>
      </c>
      <c r="F22">
        <v>0</v>
      </c>
      <c r="G22" s="117">
        <v>0.07789351851851851</v>
      </c>
      <c r="H22" s="147">
        <v>96.51839854374519</v>
      </c>
      <c r="I22" s="82"/>
      <c r="J22" s="157"/>
    </row>
    <row r="23" spans="1:10" ht="12.75">
      <c r="A23" t="s">
        <v>277</v>
      </c>
      <c r="B23" t="s">
        <v>278</v>
      </c>
      <c r="C23" t="s">
        <v>19</v>
      </c>
      <c r="D23" t="s">
        <v>279</v>
      </c>
      <c r="E23">
        <v>1</v>
      </c>
      <c r="F23">
        <v>0</v>
      </c>
      <c r="G23" s="117">
        <v>0.09083333333333334</v>
      </c>
      <c r="H23" s="147">
        <v>100</v>
      </c>
      <c r="I23" s="82" t="s">
        <v>318</v>
      </c>
      <c r="J23" s="82">
        <v>558.55</v>
      </c>
    </row>
    <row r="24" spans="1:10" ht="12.75">
      <c r="A24" t="s">
        <v>212</v>
      </c>
      <c r="B24" t="s">
        <v>213</v>
      </c>
      <c r="C24" t="s">
        <v>19</v>
      </c>
      <c r="D24" t="s">
        <v>187</v>
      </c>
      <c r="E24">
        <v>16</v>
      </c>
      <c r="F24">
        <v>0</v>
      </c>
      <c r="G24" s="117">
        <v>0.10615740740740741</v>
      </c>
      <c r="H24" s="147">
        <v>68.49949227388197</v>
      </c>
      <c r="J24" s="82"/>
    </row>
    <row r="25" spans="1:12" ht="12.75">
      <c r="A25" t="s">
        <v>197</v>
      </c>
      <c r="B25" t="s">
        <v>70</v>
      </c>
      <c r="C25" t="s">
        <v>19</v>
      </c>
      <c r="D25" t="s">
        <v>187</v>
      </c>
      <c r="E25">
        <v>8</v>
      </c>
      <c r="F25">
        <v>0</v>
      </c>
      <c r="G25" s="117">
        <v>0.08901620370370371</v>
      </c>
      <c r="H25" s="147">
        <v>85.87431693989072</v>
      </c>
      <c r="I25" s="82"/>
      <c r="J25" s="82"/>
      <c r="L25" s="147"/>
    </row>
    <row r="26" spans="1:10" ht="12.75">
      <c r="A26" t="s">
        <v>222</v>
      </c>
      <c r="B26" t="s">
        <v>217</v>
      </c>
      <c r="C26" t="s">
        <v>19</v>
      </c>
      <c r="D26" t="s">
        <v>187</v>
      </c>
      <c r="E26"/>
      <c r="F26">
        <v>3</v>
      </c>
      <c r="G26"/>
      <c r="H26" s="147">
        <v>54.798820379559054</v>
      </c>
      <c r="I26" s="82"/>
      <c r="J26" s="82"/>
    </row>
    <row r="27" spans="1:10" ht="12.75">
      <c r="A27" t="s">
        <v>246</v>
      </c>
      <c r="B27" t="s">
        <v>67</v>
      </c>
      <c r="C27" t="s">
        <v>19</v>
      </c>
      <c r="D27" t="s">
        <v>240</v>
      </c>
      <c r="E27">
        <v>8</v>
      </c>
      <c r="F27">
        <v>0</v>
      </c>
      <c r="G27" s="117">
        <v>0.15725694444444446</v>
      </c>
      <c r="H27" s="147">
        <v>60.83756531979097</v>
      </c>
      <c r="I27" s="82"/>
      <c r="J27" s="82"/>
    </row>
    <row r="28" spans="1:10" ht="12.75">
      <c r="A28" t="s">
        <v>272</v>
      </c>
      <c r="B28" t="s">
        <v>273</v>
      </c>
      <c r="C28" t="s">
        <v>19</v>
      </c>
      <c r="D28" t="s">
        <v>258</v>
      </c>
      <c r="E28"/>
      <c r="F28">
        <v>3</v>
      </c>
      <c r="G28" s="117">
        <v>0.11934027777777778</v>
      </c>
      <c r="H28" s="158">
        <v>65.36</v>
      </c>
      <c r="I28" s="82"/>
      <c r="J28" s="82"/>
    </row>
    <row r="29" spans="1:10" ht="12.75">
      <c r="A29" t="s">
        <v>257</v>
      </c>
      <c r="B29" t="s">
        <v>70</v>
      </c>
      <c r="C29" t="s">
        <v>19</v>
      </c>
      <c r="D29" t="s">
        <v>258</v>
      </c>
      <c r="E29">
        <v>1</v>
      </c>
      <c r="F29">
        <v>0</v>
      </c>
      <c r="G29" s="117">
        <v>0.07606481481481481</v>
      </c>
      <c r="H29" s="158">
        <v>95.79274379248136</v>
      </c>
      <c r="J29" s="82"/>
    </row>
    <row r="30" spans="1:12" ht="12.75">
      <c r="A30" t="s">
        <v>274</v>
      </c>
      <c r="B30" t="s">
        <v>67</v>
      </c>
      <c r="C30" t="s">
        <v>19</v>
      </c>
      <c r="D30" t="s">
        <v>258</v>
      </c>
      <c r="E30"/>
      <c r="F30">
        <v>3</v>
      </c>
      <c r="G30" s="117">
        <v>0.07914351851851852</v>
      </c>
      <c r="H30" s="147">
        <v>97.91648807191142</v>
      </c>
      <c r="J30" s="82"/>
      <c r="L30" s="147"/>
    </row>
    <row r="31" spans="1:10" ht="12.75">
      <c r="A31" t="s">
        <v>283</v>
      </c>
      <c r="B31" t="s">
        <v>139</v>
      </c>
      <c r="C31" t="s">
        <v>19</v>
      </c>
      <c r="D31" t="s">
        <v>282</v>
      </c>
      <c r="E31">
        <v>3</v>
      </c>
      <c r="F31">
        <v>0</v>
      </c>
      <c r="G31" s="117">
        <v>0.09537037037037037</v>
      </c>
      <c r="H31" s="147">
        <v>90.61893203883496</v>
      </c>
      <c r="I31" s="82"/>
      <c r="J31" s="82"/>
    </row>
    <row r="32" spans="1:12" ht="12.75">
      <c r="A32" t="s">
        <v>259</v>
      </c>
      <c r="B32" t="s">
        <v>260</v>
      </c>
      <c r="C32" t="s">
        <v>261</v>
      </c>
      <c r="D32" t="s">
        <v>258</v>
      </c>
      <c r="E32">
        <v>4</v>
      </c>
      <c r="F32">
        <v>0</v>
      </c>
      <c r="G32" s="117">
        <v>0.08134259259259259</v>
      </c>
      <c r="H32" s="147">
        <v>94.68344372170452</v>
      </c>
      <c r="I32" s="82" t="s">
        <v>319</v>
      </c>
      <c r="J32" s="82">
        <v>94.68</v>
      </c>
      <c r="L32" s="147"/>
    </row>
    <row r="33" spans="1:10" ht="12.75">
      <c r="A33" t="s">
        <v>20</v>
      </c>
      <c r="B33" t="s">
        <v>21</v>
      </c>
      <c r="C33" t="s">
        <v>196</v>
      </c>
      <c r="D33" t="s">
        <v>187</v>
      </c>
      <c r="E33">
        <v>7</v>
      </c>
      <c r="F33">
        <v>0</v>
      </c>
      <c r="G33" s="117">
        <v>0.08761574074074074</v>
      </c>
      <c r="H33" s="147">
        <v>95.61123971676018</v>
      </c>
      <c r="I33" s="82" t="s">
        <v>77</v>
      </c>
      <c r="J33" s="82">
        <v>95.61</v>
      </c>
    </row>
    <row r="34" spans="1:12" ht="12.75">
      <c r="A34" t="s">
        <v>191</v>
      </c>
      <c r="B34" t="s">
        <v>192</v>
      </c>
      <c r="C34" t="s">
        <v>193</v>
      </c>
      <c r="D34" t="s">
        <v>187</v>
      </c>
      <c r="E34">
        <v>5</v>
      </c>
      <c r="F34">
        <v>0</v>
      </c>
      <c r="G34" s="117">
        <v>0.08377314814814814</v>
      </c>
      <c r="H34" s="147">
        <v>95.35964510657473</v>
      </c>
      <c r="I34" s="82" t="s">
        <v>320</v>
      </c>
      <c r="J34" s="82">
        <v>184.5</v>
      </c>
      <c r="L34" s="147"/>
    </row>
    <row r="35" spans="1:12" ht="12.75">
      <c r="A35" t="s">
        <v>263</v>
      </c>
      <c r="B35" t="s">
        <v>264</v>
      </c>
      <c r="C35" t="s">
        <v>193</v>
      </c>
      <c r="D35" t="s">
        <v>258</v>
      </c>
      <c r="E35">
        <v>6</v>
      </c>
      <c r="F35">
        <v>0</v>
      </c>
      <c r="G35" s="117">
        <v>0.09496527777777779</v>
      </c>
      <c r="H35" s="147">
        <v>89.14449017711861</v>
      </c>
      <c r="I35" s="82"/>
      <c r="J35" s="82"/>
      <c r="L35" s="147"/>
    </row>
    <row r="36" spans="1:12" ht="12.75">
      <c r="A36" t="s">
        <v>140</v>
      </c>
      <c r="B36" t="s">
        <v>141</v>
      </c>
      <c r="C36" t="s">
        <v>267</v>
      </c>
      <c r="D36" t="s">
        <v>258</v>
      </c>
      <c r="E36">
        <v>8</v>
      </c>
      <c r="F36">
        <v>0</v>
      </c>
      <c r="G36" s="117">
        <v>0.10802083333333333</v>
      </c>
      <c r="H36" s="147">
        <v>82.12779029254065</v>
      </c>
      <c r="I36" s="82" t="s">
        <v>321</v>
      </c>
      <c r="J36" s="82">
        <v>82.13</v>
      </c>
      <c r="L36" s="147"/>
    </row>
    <row r="37" spans="1:10" ht="12.75">
      <c r="A37" t="s">
        <v>214</v>
      </c>
      <c r="B37" t="s">
        <v>205</v>
      </c>
      <c r="C37" t="s">
        <v>215</v>
      </c>
      <c r="D37" t="s">
        <v>187</v>
      </c>
      <c r="E37">
        <v>18</v>
      </c>
      <c r="F37">
        <v>0</v>
      </c>
      <c r="G37" s="117">
        <v>0.11175925925925927</v>
      </c>
      <c r="H37" s="147">
        <v>77.68166089965398</v>
      </c>
      <c r="I37" s="82" t="s">
        <v>322</v>
      </c>
      <c r="J37" s="82">
        <v>77.68</v>
      </c>
    </row>
    <row r="38" spans="1:10" ht="12.75">
      <c r="A38" t="s">
        <v>112</v>
      </c>
      <c r="B38" t="s">
        <v>113</v>
      </c>
      <c r="C38" t="s">
        <v>23</v>
      </c>
      <c r="D38" t="s">
        <v>231</v>
      </c>
      <c r="E38">
        <v>5</v>
      </c>
      <c r="F38">
        <v>0</v>
      </c>
      <c r="G38" s="117">
        <v>0.10270833333333333</v>
      </c>
      <c r="H38" s="147">
        <v>66.68118947404145</v>
      </c>
      <c r="I38" s="167" t="s">
        <v>71</v>
      </c>
      <c r="J38" s="82">
        <v>585.13</v>
      </c>
    </row>
    <row r="39" spans="1:10" ht="12.75">
      <c r="A39" t="s">
        <v>235</v>
      </c>
      <c r="B39" t="s">
        <v>236</v>
      </c>
      <c r="C39" t="s">
        <v>23</v>
      </c>
      <c r="D39" t="s">
        <v>231</v>
      </c>
      <c r="E39">
        <v>7</v>
      </c>
      <c r="F39">
        <v>0</v>
      </c>
      <c r="G39" s="117">
        <v>0.1310300925925926</v>
      </c>
      <c r="H39" s="158">
        <v>10</v>
      </c>
      <c r="I39" s="82"/>
      <c r="J39" s="82"/>
    </row>
    <row r="40" spans="1:10" ht="12.75">
      <c r="A40" t="s">
        <v>108</v>
      </c>
      <c r="B40" t="s">
        <v>109</v>
      </c>
      <c r="C40" t="s">
        <v>23</v>
      </c>
      <c r="D40" t="s">
        <v>231</v>
      </c>
      <c r="E40">
        <v>2</v>
      </c>
      <c r="F40">
        <v>0</v>
      </c>
      <c r="G40" s="117">
        <v>0.08391203703703703</v>
      </c>
      <c r="H40" s="147">
        <v>88.63703811204968</v>
      </c>
      <c r="I40" s="82"/>
      <c r="J40" s="82"/>
    </row>
    <row r="41" spans="1:10" ht="12.75">
      <c r="A41" t="s">
        <v>233</v>
      </c>
      <c r="B41" t="s">
        <v>234</v>
      </c>
      <c r="C41" t="s">
        <v>23</v>
      </c>
      <c r="D41" t="s">
        <v>231</v>
      </c>
      <c r="E41">
        <v>6</v>
      </c>
      <c r="F41">
        <v>0</v>
      </c>
      <c r="G41" s="117">
        <v>0.11159722222222222</v>
      </c>
      <c r="H41" s="158">
        <v>65.64245810055867</v>
      </c>
      <c r="I41" s="82"/>
      <c r="J41" s="82"/>
    </row>
    <row r="42" spans="1:10" ht="12.75">
      <c r="A42" t="s">
        <v>239</v>
      </c>
      <c r="B42" t="s">
        <v>115</v>
      </c>
      <c r="C42" t="s">
        <v>23</v>
      </c>
      <c r="D42" t="s">
        <v>231</v>
      </c>
      <c r="E42"/>
      <c r="F42">
        <v>3</v>
      </c>
      <c r="G42" s="117">
        <v>0.08234953703703704</v>
      </c>
      <c r="H42" s="147">
        <v>83.1436740971945</v>
      </c>
      <c r="I42" s="82"/>
      <c r="J42" s="82"/>
    </row>
    <row r="43" spans="1:10" ht="12.75">
      <c r="A43" t="s">
        <v>211</v>
      </c>
      <c r="B43" t="s">
        <v>67</v>
      </c>
      <c r="C43" t="s">
        <v>23</v>
      </c>
      <c r="D43" t="s">
        <v>187</v>
      </c>
      <c r="E43">
        <v>15</v>
      </c>
      <c r="F43">
        <v>0</v>
      </c>
      <c r="G43" s="117">
        <v>0.10273148148148148</v>
      </c>
      <c r="H43" s="147">
        <v>82.01319605061435</v>
      </c>
      <c r="J43" s="82"/>
    </row>
    <row r="44" spans="1:10" ht="12.75">
      <c r="A44" t="s">
        <v>223</v>
      </c>
      <c r="B44" t="s">
        <v>224</v>
      </c>
      <c r="C44" t="s">
        <v>23</v>
      </c>
      <c r="D44" t="s">
        <v>187</v>
      </c>
      <c r="E44"/>
      <c r="F44">
        <v>3</v>
      </c>
      <c r="G44" s="117">
        <v>0.09890046296296295</v>
      </c>
      <c r="H44" s="158">
        <v>64.07396881937044</v>
      </c>
      <c r="I44" s="82"/>
      <c r="J44" s="82"/>
    </row>
    <row r="45" spans="1:10" ht="12.75">
      <c r="A45" t="s">
        <v>188</v>
      </c>
      <c r="B45" t="s">
        <v>82</v>
      </c>
      <c r="C45" t="s">
        <v>23</v>
      </c>
      <c r="D45" t="s">
        <v>187</v>
      </c>
      <c r="E45">
        <v>2</v>
      </c>
      <c r="F45">
        <v>0</v>
      </c>
      <c r="G45" s="117">
        <v>0.07989583333333333</v>
      </c>
      <c r="H45" s="158">
        <v>67.07350377277152</v>
      </c>
      <c r="I45" s="82"/>
      <c r="J45" s="82"/>
    </row>
    <row r="46" spans="1:10" ht="12.75">
      <c r="A46" t="s">
        <v>194</v>
      </c>
      <c r="B46" t="s">
        <v>195</v>
      </c>
      <c r="C46" t="s">
        <v>23</v>
      </c>
      <c r="D46" t="s">
        <v>187</v>
      </c>
      <c r="E46">
        <v>6</v>
      </c>
      <c r="F46">
        <v>0</v>
      </c>
      <c r="G46" s="117">
        <v>0.08552083333333334</v>
      </c>
      <c r="H46" s="147">
        <v>82.25851499547089</v>
      </c>
      <c r="I46" s="82"/>
      <c r="J46" s="82"/>
    </row>
    <row r="47" spans="1:10" ht="12.75">
      <c r="A47" t="s">
        <v>204</v>
      </c>
      <c r="B47" t="s">
        <v>205</v>
      </c>
      <c r="C47" t="s">
        <v>23</v>
      </c>
      <c r="D47" t="s">
        <v>187</v>
      </c>
      <c r="E47">
        <v>12</v>
      </c>
      <c r="F47">
        <v>0</v>
      </c>
      <c r="G47" s="117">
        <v>0.09826388888888889</v>
      </c>
      <c r="H47" s="158">
        <v>78.06632025454124</v>
      </c>
      <c r="I47" s="82"/>
      <c r="J47" s="82"/>
    </row>
    <row r="48" spans="1:10" ht="12.75">
      <c r="A48" t="s">
        <v>69</v>
      </c>
      <c r="B48" t="s">
        <v>70</v>
      </c>
      <c r="C48" t="s">
        <v>23</v>
      </c>
      <c r="D48" t="s">
        <v>187</v>
      </c>
      <c r="E48"/>
      <c r="F48">
        <v>3</v>
      </c>
      <c r="G48" s="117">
        <v>0.08251157407407407</v>
      </c>
      <c r="H48" s="147">
        <v>94.28868504633346</v>
      </c>
      <c r="J48" s="82"/>
    </row>
    <row r="49" spans="1:10" ht="12.75">
      <c r="A49" t="s">
        <v>268</v>
      </c>
      <c r="B49" t="s">
        <v>269</v>
      </c>
      <c r="C49" t="s">
        <v>23</v>
      </c>
      <c r="D49" t="s">
        <v>258</v>
      </c>
      <c r="E49">
        <v>12</v>
      </c>
      <c r="F49">
        <v>0</v>
      </c>
      <c r="G49" s="117">
        <v>0.12826388888888887</v>
      </c>
      <c r="H49" s="147">
        <v>88.10321715817693</v>
      </c>
      <c r="J49" s="82"/>
    </row>
    <row r="50" spans="1:10" ht="12.75">
      <c r="A50" t="s">
        <v>286</v>
      </c>
      <c r="B50" t="s">
        <v>192</v>
      </c>
      <c r="C50" t="s">
        <v>23</v>
      </c>
      <c r="D50" t="s">
        <v>258</v>
      </c>
      <c r="E50"/>
      <c r="F50">
        <v>3</v>
      </c>
      <c r="G50" s="117">
        <v>0.08989583333333334</v>
      </c>
      <c r="H50" s="158">
        <v>77.84990566805327</v>
      </c>
      <c r="I50" s="82"/>
      <c r="J50" s="82"/>
    </row>
    <row r="51" spans="1:12" ht="12.75">
      <c r="A51" t="s">
        <v>63</v>
      </c>
      <c r="B51" t="s">
        <v>185</v>
      </c>
      <c r="C51" t="s">
        <v>186</v>
      </c>
      <c r="D51" t="s">
        <v>187</v>
      </c>
      <c r="E51">
        <v>1</v>
      </c>
      <c r="F51">
        <v>0</v>
      </c>
      <c r="G51" s="117">
        <v>0.0787037037037037</v>
      </c>
      <c r="H51" s="147">
        <v>99.81650529871504</v>
      </c>
      <c r="I51" s="82" t="s">
        <v>65</v>
      </c>
      <c r="J51" s="82">
        <v>193.07</v>
      </c>
      <c r="L51" s="147"/>
    </row>
    <row r="52" spans="1:10" ht="12.75">
      <c r="A52" t="s">
        <v>145</v>
      </c>
      <c r="B52" t="s">
        <v>146</v>
      </c>
      <c r="C52" t="s">
        <v>186</v>
      </c>
      <c r="D52" t="s">
        <v>258</v>
      </c>
      <c r="E52">
        <v>3</v>
      </c>
      <c r="F52">
        <v>0</v>
      </c>
      <c r="G52" s="117">
        <v>0.07929398148148148</v>
      </c>
      <c r="H52" s="147">
        <v>93.25799615499606</v>
      </c>
      <c r="J52" s="82"/>
    </row>
    <row r="53" spans="1:10" ht="12.75">
      <c r="A53" t="s">
        <v>250</v>
      </c>
      <c r="B53" t="s">
        <v>251</v>
      </c>
      <c r="C53" t="s">
        <v>228</v>
      </c>
      <c r="D53" t="s">
        <v>249</v>
      </c>
      <c r="E53">
        <v>3</v>
      </c>
      <c r="F53">
        <v>0</v>
      </c>
      <c r="G53" s="117">
        <v>0.13488425925925926</v>
      </c>
      <c r="H53" s="147">
        <v>100</v>
      </c>
      <c r="I53" s="82" t="s">
        <v>323</v>
      </c>
      <c r="J53" s="82">
        <v>167.13</v>
      </c>
    </row>
    <row r="54" spans="1:10" ht="12.75">
      <c r="A54" t="s">
        <v>242</v>
      </c>
      <c r="B54" t="s">
        <v>243</v>
      </c>
      <c r="C54" t="s">
        <v>228</v>
      </c>
      <c r="D54" t="s">
        <v>240</v>
      </c>
      <c r="E54">
        <v>5</v>
      </c>
      <c r="F54">
        <v>0</v>
      </c>
      <c r="G54" s="117">
        <v>0.14252314814814815</v>
      </c>
      <c r="H54" s="147">
        <v>67.12684749066104</v>
      </c>
      <c r="I54" s="82"/>
      <c r="J54" s="82"/>
    </row>
    <row r="55" spans="1:10" ht="12.75">
      <c r="A55" t="s">
        <v>244</v>
      </c>
      <c r="B55" t="s">
        <v>245</v>
      </c>
      <c r="C55" t="s">
        <v>228</v>
      </c>
      <c r="D55" t="s">
        <v>240</v>
      </c>
      <c r="E55">
        <v>7</v>
      </c>
      <c r="F55">
        <v>0</v>
      </c>
      <c r="G55" s="117">
        <v>0.15546296296296297</v>
      </c>
      <c r="H55" s="158">
        <v>61.53960690887432</v>
      </c>
      <c r="I55" s="82"/>
      <c r="J55" s="82"/>
    </row>
    <row r="56" spans="1:10" ht="12.75">
      <c r="A56" t="s">
        <v>209</v>
      </c>
      <c r="B56" t="s">
        <v>70</v>
      </c>
      <c r="C56" t="s">
        <v>210</v>
      </c>
      <c r="D56" t="s">
        <v>187</v>
      </c>
      <c r="E56">
        <v>14</v>
      </c>
      <c r="F56">
        <v>0</v>
      </c>
      <c r="G56" s="117">
        <v>0.10261574074074074</v>
      </c>
      <c r="H56" s="147">
        <v>67.33252201428331</v>
      </c>
      <c r="I56" s="82" t="s">
        <v>324</v>
      </c>
      <c r="J56" s="82">
        <v>67.33</v>
      </c>
    </row>
    <row r="57" spans="1:12" ht="12.75">
      <c r="A57" t="s">
        <v>110</v>
      </c>
      <c r="B57" t="s">
        <v>111</v>
      </c>
      <c r="C57" t="s">
        <v>24</v>
      </c>
      <c r="D57" t="s">
        <v>231</v>
      </c>
      <c r="E57">
        <v>3</v>
      </c>
      <c r="F57">
        <v>0</v>
      </c>
      <c r="G57" s="117">
        <v>0.090625</v>
      </c>
      <c r="H57" s="147">
        <v>90.69218147266142</v>
      </c>
      <c r="I57" s="82" t="s">
        <v>68</v>
      </c>
      <c r="J57" s="82">
        <v>263.22</v>
      </c>
      <c r="L57" s="147"/>
    </row>
    <row r="58" spans="1:8" ht="12.75">
      <c r="A58" t="s">
        <v>289</v>
      </c>
      <c r="B58" t="s">
        <v>290</v>
      </c>
      <c r="C58" t="s">
        <v>24</v>
      </c>
      <c r="D58" t="s">
        <v>276</v>
      </c>
      <c r="E58"/>
      <c r="F58">
        <v>3</v>
      </c>
      <c r="G58" s="117">
        <v>0.15846064814814814</v>
      </c>
      <c r="H58" s="147">
        <v>10</v>
      </c>
    </row>
    <row r="59" spans="1:10" ht="12.75">
      <c r="A59" t="s">
        <v>66</v>
      </c>
      <c r="B59" t="s">
        <v>67</v>
      </c>
      <c r="C59" t="s">
        <v>24</v>
      </c>
      <c r="D59" t="s">
        <v>187</v>
      </c>
      <c r="E59">
        <v>4</v>
      </c>
      <c r="F59">
        <v>0</v>
      </c>
      <c r="G59" s="117">
        <v>0.08322916666666667</v>
      </c>
      <c r="H59" s="147">
        <v>92.9509729386609</v>
      </c>
      <c r="I59" s="82"/>
      <c r="J59" s="82"/>
    </row>
    <row r="60" spans="1:12" ht="12.75">
      <c r="A60" t="s">
        <v>225</v>
      </c>
      <c r="B60" t="s">
        <v>150</v>
      </c>
      <c r="C60" t="s">
        <v>24</v>
      </c>
      <c r="D60" t="s">
        <v>187</v>
      </c>
      <c r="E60"/>
      <c r="F60">
        <v>3</v>
      </c>
      <c r="G60" s="117">
        <v>0.07984953703703704</v>
      </c>
      <c r="H60" s="147">
        <v>69.57898444956598</v>
      </c>
      <c r="J60" s="82"/>
      <c r="L60" s="147"/>
    </row>
    <row r="61" spans="1:10" ht="12.75">
      <c r="A61" t="s">
        <v>229</v>
      </c>
      <c r="B61" t="s">
        <v>230</v>
      </c>
      <c r="C61" t="s">
        <v>201</v>
      </c>
      <c r="D61" t="s">
        <v>231</v>
      </c>
      <c r="E61">
        <v>1</v>
      </c>
      <c r="F61">
        <v>0</v>
      </c>
      <c r="G61" s="117">
        <v>0.07737268518518518</v>
      </c>
      <c r="H61" s="147">
        <v>100</v>
      </c>
      <c r="I61" s="82" t="s">
        <v>325</v>
      </c>
      <c r="J61" s="82">
        <v>258.96</v>
      </c>
    </row>
    <row r="62" spans="1:12" ht="12.75">
      <c r="A62" t="s">
        <v>199</v>
      </c>
      <c r="B62" t="s">
        <v>200</v>
      </c>
      <c r="C62" t="s">
        <v>201</v>
      </c>
      <c r="D62" t="s">
        <v>187</v>
      </c>
      <c r="E62">
        <v>10</v>
      </c>
      <c r="F62">
        <v>0</v>
      </c>
      <c r="G62" s="117">
        <v>0.0895949074074074</v>
      </c>
      <c r="H62" s="147">
        <v>75.945484901466</v>
      </c>
      <c r="I62" s="82"/>
      <c r="J62" s="82"/>
      <c r="L62" s="147"/>
    </row>
    <row r="63" spans="1:10" ht="12.75">
      <c r="A63" t="s">
        <v>202</v>
      </c>
      <c r="B63" t="s">
        <v>203</v>
      </c>
      <c r="C63" t="s">
        <v>201</v>
      </c>
      <c r="D63" t="s">
        <v>187</v>
      </c>
      <c r="E63">
        <v>11</v>
      </c>
      <c r="F63">
        <v>0</v>
      </c>
      <c r="G63" s="117">
        <v>0.09332175925925927</v>
      </c>
      <c r="H63" s="147">
        <v>83.01637612255678</v>
      </c>
      <c r="J63" s="82"/>
    </row>
    <row r="64" spans="1:12" ht="12.75">
      <c r="A64" t="s">
        <v>254</v>
      </c>
      <c r="B64" t="s">
        <v>255</v>
      </c>
      <c r="C64" t="s">
        <v>256</v>
      </c>
      <c r="D64" t="s">
        <v>249</v>
      </c>
      <c r="E64">
        <v>5</v>
      </c>
      <c r="F64">
        <v>0</v>
      </c>
      <c r="G64" s="117">
        <v>0.15028935185185185</v>
      </c>
      <c r="H64" s="147">
        <v>89.74971120523682</v>
      </c>
      <c r="I64" s="82" t="s">
        <v>326</v>
      </c>
      <c r="J64" s="82">
        <v>89.75</v>
      </c>
      <c r="L64" s="147"/>
    </row>
    <row r="65" spans="1:10" ht="12.75">
      <c r="A65" t="s">
        <v>98</v>
      </c>
      <c r="B65" t="s">
        <v>99</v>
      </c>
      <c r="C65" t="s">
        <v>25</v>
      </c>
      <c r="D65" t="s">
        <v>183</v>
      </c>
      <c r="E65">
        <v>2</v>
      </c>
      <c r="F65">
        <v>0</v>
      </c>
      <c r="G65" s="117">
        <v>0.07854166666666666</v>
      </c>
      <c r="H65" s="147">
        <v>94.44444444444444</v>
      </c>
      <c r="I65" s="82" t="s">
        <v>327</v>
      </c>
      <c r="J65" s="82">
        <v>94.44</v>
      </c>
    </row>
    <row r="66" spans="1:12" ht="12.75">
      <c r="A66" t="s">
        <v>216</v>
      </c>
      <c r="B66" t="s">
        <v>217</v>
      </c>
      <c r="C66" t="s">
        <v>208</v>
      </c>
      <c r="D66" t="s">
        <v>187</v>
      </c>
      <c r="E66">
        <v>20</v>
      </c>
      <c r="F66">
        <v>0</v>
      </c>
      <c r="G66" s="117">
        <v>0.11814814814814815</v>
      </c>
      <c r="H66" s="147">
        <v>64.2821243688847</v>
      </c>
      <c r="I66" s="167" t="s">
        <v>328</v>
      </c>
      <c r="J66" s="82">
        <v>177.21</v>
      </c>
      <c r="L66" s="147"/>
    </row>
    <row r="67" spans="1:12" ht="12.75">
      <c r="A67" t="s">
        <v>206</v>
      </c>
      <c r="B67" t="s">
        <v>207</v>
      </c>
      <c r="C67" t="s">
        <v>208</v>
      </c>
      <c r="D67" t="s">
        <v>187</v>
      </c>
      <c r="E67">
        <v>13</v>
      </c>
      <c r="F67">
        <v>0</v>
      </c>
      <c r="G67" s="117">
        <v>0.09995370370370371</v>
      </c>
      <c r="H67" s="147">
        <v>44.344126879233436</v>
      </c>
      <c r="I67" s="82"/>
      <c r="J67" s="82"/>
      <c r="L67" s="147"/>
    </row>
    <row r="68" spans="1:10" ht="12.75">
      <c r="A68" t="s">
        <v>226</v>
      </c>
      <c r="B68" t="s">
        <v>227</v>
      </c>
      <c r="C68" t="s">
        <v>208</v>
      </c>
      <c r="D68" t="s">
        <v>187</v>
      </c>
      <c r="E68"/>
      <c r="F68">
        <v>3</v>
      </c>
      <c r="G68"/>
      <c r="H68" s="147">
        <v>68.5827663467747</v>
      </c>
      <c r="I68" s="167"/>
      <c r="J68" s="82"/>
    </row>
    <row r="69" spans="10:12" ht="12.75">
      <c r="J69" s="82"/>
      <c r="L69" s="147"/>
    </row>
    <row r="70" ht="12.75">
      <c r="J70" s="82"/>
    </row>
    <row r="71" ht="12.75">
      <c r="J71" s="82"/>
    </row>
  </sheetData>
  <sheetProtection/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paperSize="9" scale="76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25">
      <selection activeCell="J67" sqref="J67"/>
    </sheetView>
  </sheetViews>
  <sheetFormatPr defaultColWidth="11.7109375" defaultRowHeight="12.75"/>
  <cols>
    <col min="1" max="1" width="20.7109375" style="146" customWidth="1"/>
    <col min="2" max="2" width="16.421875" style="146" customWidth="1"/>
    <col min="3" max="3" width="14.140625" style="146" bestFit="1" customWidth="1"/>
    <col min="4" max="4" width="7.140625" style="147" customWidth="1"/>
    <col min="5" max="5" width="2.00390625" style="146" bestFit="1" customWidth="1"/>
    <col min="6" max="6" width="8.7109375" style="146" bestFit="1" customWidth="1"/>
    <col min="7" max="7" width="7.421875" style="146" customWidth="1"/>
    <col min="8" max="16384" width="11.7109375" style="146" customWidth="1"/>
  </cols>
  <sheetData>
    <row r="1" spans="1:17" ht="20.25">
      <c r="A1" s="20" t="s">
        <v>172</v>
      </c>
      <c r="B1" s="144"/>
      <c r="F1" s="145"/>
      <c r="G1" s="148"/>
      <c r="H1" s="149"/>
      <c r="I1" s="150"/>
      <c r="J1" s="151"/>
      <c r="K1" s="152"/>
      <c r="L1" s="153"/>
      <c r="M1" s="154"/>
      <c r="N1" s="154"/>
      <c r="O1" s="155"/>
      <c r="P1" s="155"/>
      <c r="Q1" s="156"/>
    </row>
    <row r="3" ht="12.75">
      <c r="A3" s="149" t="s">
        <v>294</v>
      </c>
    </row>
    <row r="4" ht="12.75">
      <c r="A4" s="149"/>
    </row>
    <row r="5" spans="1:9" ht="12.75">
      <c r="A5" t="s">
        <v>292</v>
      </c>
      <c r="B5" t="s">
        <v>293</v>
      </c>
      <c r="C5" t="s">
        <v>241</v>
      </c>
      <c r="D5" t="s">
        <v>240</v>
      </c>
      <c r="E5">
        <v>0</v>
      </c>
      <c r="F5" s="117">
        <v>0.0384375</v>
      </c>
      <c r="G5" s="147">
        <v>100</v>
      </c>
      <c r="H5" s="82" t="s">
        <v>311</v>
      </c>
      <c r="I5" s="157">
        <v>100</v>
      </c>
    </row>
    <row r="6" spans="1:9" ht="12.75">
      <c r="A6" t="s">
        <v>280</v>
      </c>
      <c r="B6" t="s">
        <v>275</v>
      </c>
      <c r="C6" t="s">
        <v>281</v>
      </c>
      <c r="D6" t="s">
        <v>282</v>
      </c>
      <c r="E6">
        <v>3</v>
      </c>
      <c r="F6" s="117"/>
      <c r="G6" s="147">
        <v>10</v>
      </c>
      <c r="H6" s="82" t="s">
        <v>312</v>
      </c>
      <c r="I6" s="157">
        <v>10</v>
      </c>
    </row>
    <row r="7" spans="1:9" ht="12.75">
      <c r="A7" t="s">
        <v>93</v>
      </c>
      <c r="B7" t="s">
        <v>94</v>
      </c>
      <c r="C7" t="s">
        <v>44</v>
      </c>
      <c r="D7" t="s">
        <v>187</v>
      </c>
      <c r="E7">
        <v>0</v>
      </c>
      <c r="F7" s="117">
        <v>0.04207175925925926</v>
      </c>
      <c r="G7" s="147">
        <v>86.46492434662999</v>
      </c>
      <c r="H7" s="82" t="s">
        <v>95</v>
      </c>
      <c r="I7" s="157">
        <v>186.46</v>
      </c>
    </row>
    <row r="8" spans="1:9" ht="12.75">
      <c r="A8" t="s">
        <v>153</v>
      </c>
      <c r="B8" t="s">
        <v>154</v>
      </c>
      <c r="C8" t="s">
        <v>44</v>
      </c>
      <c r="D8" t="s">
        <v>282</v>
      </c>
      <c r="E8">
        <v>0</v>
      </c>
      <c r="F8" s="117">
        <v>0.03993055555555556</v>
      </c>
      <c r="G8" s="147">
        <v>100</v>
      </c>
      <c r="H8" s="82"/>
      <c r="I8" s="157"/>
    </row>
    <row r="9" spans="1:9" ht="12.75">
      <c r="A9" t="s">
        <v>265</v>
      </c>
      <c r="B9" t="s">
        <v>99</v>
      </c>
      <c r="C9" t="s">
        <v>266</v>
      </c>
      <c r="D9" t="s">
        <v>258</v>
      </c>
      <c r="E9">
        <v>0</v>
      </c>
      <c r="F9" s="117">
        <v>0.04313657407407407</v>
      </c>
      <c r="G9" s="147">
        <v>70.53930775422593</v>
      </c>
      <c r="H9" s="82" t="s">
        <v>313</v>
      </c>
      <c r="I9" s="157">
        <v>70.54</v>
      </c>
    </row>
    <row r="10" spans="1:9" ht="12.75">
      <c r="A10" t="s">
        <v>287</v>
      </c>
      <c r="B10" t="s">
        <v>288</v>
      </c>
      <c r="C10" t="s">
        <v>232</v>
      </c>
      <c r="D10" t="s">
        <v>231</v>
      </c>
      <c r="E10">
        <v>0</v>
      </c>
      <c r="F10" s="117">
        <v>0.04678240740740741</v>
      </c>
      <c r="G10" s="147">
        <v>69.76744186046511</v>
      </c>
      <c r="H10" s="82" t="s">
        <v>314</v>
      </c>
      <c r="I10" s="157">
        <v>69.77</v>
      </c>
    </row>
    <row r="11" spans="1:9" ht="12.75">
      <c r="A11" t="s">
        <v>189</v>
      </c>
      <c r="B11" t="s">
        <v>70</v>
      </c>
      <c r="C11" t="s">
        <v>190</v>
      </c>
      <c r="D11" t="s">
        <v>187</v>
      </c>
      <c r="E11">
        <v>0</v>
      </c>
      <c r="F11" s="117">
        <v>0.040601851851851854</v>
      </c>
      <c r="G11" s="147">
        <v>89.5952109464082</v>
      </c>
      <c r="H11" s="82" t="s">
        <v>494</v>
      </c>
      <c r="I11" s="157">
        <v>89.6</v>
      </c>
    </row>
    <row r="12" spans="1:9" ht="12.75">
      <c r="A12" t="s">
        <v>72</v>
      </c>
      <c r="B12" t="s">
        <v>73</v>
      </c>
      <c r="C12" t="s">
        <v>198</v>
      </c>
      <c r="D12" t="s">
        <v>187</v>
      </c>
      <c r="E12">
        <v>0</v>
      </c>
      <c r="F12" s="117">
        <v>0.03789351851851852</v>
      </c>
      <c r="G12" s="147">
        <v>95.99877825290164</v>
      </c>
      <c r="H12" s="82" t="s">
        <v>74</v>
      </c>
      <c r="I12" s="157">
        <v>96</v>
      </c>
    </row>
    <row r="13" spans="1:9" ht="12.75">
      <c r="A13" t="s">
        <v>262</v>
      </c>
      <c r="B13" t="s">
        <v>218</v>
      </c>
      <c r="C13" t="s">
        <v>32</v>
      </c>
      <c r="D13" t="s">
        <v>258</v>
      </c>
      <c r="E13">
        <v>0</v>
      </c>
      <c r="F13" s="117">
        <v>0.03746527777777778</v>
      </c>
      <c r="G13" s="147">
        <v>81.2171763978993</v>
      </c>
      <c r="H13" s="82" t="s">
        <v>315</v>
      </c>
      <c r="I13" s="157">
        <v>81.22</v>
      </c>
    </row>
    <row r="14" spans="1:9" ht="12.75">
      <c r="A14" t="s">
        <v>237</v>
      </c>
      <c r="B14" t="s">
        <v>238</v>
      </c>
      <c r="C14" t="s">
        <v>26</v>
      </c>
      <c r="D14" t="s">
        <v>231</v>
      </c>
      <c r="E14">
        <v>0</v>
      </c>
      <c r="F14" s="117">
        <v>0.05497685185185185</v>
      </c>
      <c r="G14" s="147">
        <v>59.36842105263158</v>
      </c>
      <c r="H14" s="82" t="s">
        <v>316</v>
      </c>
      <c r="I14" s="157">
        <v>281.65</v>
      </c>
    </row>
    <row r="15" spans="1:9" ht="12.75">
      <c r="A15" t="s">
        <v>252</v>
      </c>
      <c r="B15" t="s">
        <v>253</v>
      </c>
      <c r="C15" t="s">
        <v>26</v>
      </c>
      <c r="D15" t="s">
        <v>249</v>
      </c>
      <c r="E15">
        <v>0</v>
      </c>
      <c r="F15" s="117">
        <v>0.05234953703703704</v>
      </c>
      <c r="G15" s="147">
        <v>88.5695334954676</v>
      </c>
      <c r="I15" s="157"/>
    </row>
    <row r="16" spans="1:9" ht="12.75">
      <c r="A16" t="s">
        <v>219</v>
      </c>
      <c r="B16" t="s">
        <v>220</v>
      </c>
      <c r="C16" t="s">
        <v>26</v>
      </c>
      <c r="D16" t="s">
        <v>187</v>
      </c>
      <c r="E16">
        <v>0</v>
      </c>
      <c r="F16" s="117">
        <v>0.06697916666666666</v>
      </c>
      <c r="G16" s="147">
        <v>54.3113875928806</v>
      </c>
      <c r="H16" s="82"/>
      <c r="I16" s="157"/>
    </row>
    <row r="17" spans="1:9" ht="12.75">
      <c r="A17" t="s">
        <v>270</v>
      </c>
      <c r="B17" t="s">
        <v>271</v>
      </c>
      <c r="C17" t="s">
        <v>26</v>
      </c>
      <c r="D17" t="s">
        <v>258</v>
      </c>
      <c r="E17">
        <v>0</v>
      </c>
      <c r="F17" s="165">
        <v>0.03832175925925926</v>
      </c>
      <c r="G17" s="147">
        <v>79.40199335548174</v>
      </c>
      <c r="H17" s="82"/>
      <c r="I17" s="157"/>
    </row>
    <row r="18" spans="1:9" ht="12.75">
      <c r="A18" t="s">
        <v>104</v>
      </c>
      <c r="B18" t="s">
        <v>105</v>
      </c>
      <c r="C18" t="s">
        <v>182</v>
      </c>
      <c r="D18" t="s">
        <v>184</v>
      </c>
      <c r="E18">
        <v>0</v>
      </c>
      <c r="F18" s="117">
        <v>0.031435185185185184</v>
      </c>
      <c r="G18" s="147">
        <v>100</v>
      </c>
      <c r="H18" s="82" t="s">
        <v>317</v>
      </c>
      <c r="I18" s="157">
        <v>378.59</v>
      </c>
    </row>
    <row r="19" spans="1:9" ht="12.75">
      <c r="A19" t="s">
        <v>101</v>
      </c>
      <c r="B19" t="s">
        <v>102</v>
      </c>
      <c r="C19" t="s">
        <v>182</v>
      </c>
      <c r="D19" t="s">
        <v>183</v>
      </c>
      <c r="E19">
        <v>0</v>
      </c>
      <c r="F19" s="117">
        <v>0.03564814814814815</v>
      </c>
      <c r="G19" s="147">
        <v>97.40259740259741</v>
      </c>
      <c r="I19" s="157"/>
    </row>
    <row r="20" spans="1:9" ht="12.75">
      <c r="A20" t="s">
        <v>221</v>
      </c>
      <c r="B20" t="s">
        <v>70</v>
      </c>
      <c r="C20" t="s">
        <v>182</v>
      </c>
      <c r="D20" t="s">
        <v>187</v>
      </c>
      <c r="E20">
        <v>0</v>
      </c>
      <c r="F20" s="117">
        <v>0.039641203703703706</v>
      </c>
      <c r="G20" s="147">
        <v>91.76642335766422</v>
      </c>
      <c r="H20" s="82"/>
      <c r="I20" s="157"/>
    </row>
    <row r="21" spans="1:9" ht="12.75">
      <c r="A21" t="s">
        <v>128</v>
      </c>
      <c r="B21" t="s">
        <v>129</v>
      </c>
      <c r="C21" t="s">
        <v>182</v>
      </c>
      <c r="D21" t="s">
        <v>258</v>
      </c>
      <c r="E21">
        <v>0</v>
      </c>
      <c r="F21" s="117">
        <v>0.034027777777777775</v>
      </c>
      <c r="G21" s="147">
        <v>89.42176870748301</v>
      </c>
      <c r="H21" s="82"/>
      <c r="I21" s="157"/>
    </row>
    <row r="22" spans="1:9" ht="12.75">
      <c r="A22" t="s">
        <v>277</v>
      </c>
      <c r="B22" t="s">
        <v>278</v>
      </c>
      <c r="C22" t="s">
        <v>19</v>
      </c>
      <c r="D22" t="s">
        <v>279</v>
      </c>
      <c r="E22">
        <v>0</v>
      </c>
      <c r="F22" s="117">
        <v>0.044606481481481476</v>
      </c>
      <c r="G22" s="147">
        <v>100</v>
      </c>
      <c r="H22" s="82" t="s">
        <v>318</v>
      </c>
      <c r="I22" s="82">
        <v>582.04</v>
      </c>
    </row>
    <row r="23" spans="1:9" ht="12.75">
      <c r="A23" t="s">
        <v>197</v>
      </c>
      <c r="B23" t="s">
        <v>70</v>
      </c>
      <c r="C23" t="s">
        <v>19</v>
      </c>
      <c r="D23" t="s">
        <v>187</v>
      </c>
      <c r="E23">
        <v>0</v>
      </c>
      <c r="F23" s="117">
        <v>0.042361111111111106</v>
      </c>
      <c r="G23" s="147">
        <v>85.87431693989072</v>
      </c>
      <c r="I23" s="82"/>
    </row>
    <row r="24" spans="1:9" ht="12.75">
      <c r="A24" t="s">
        <v>222</v>
      </c>
      <c r="B24" t="s">
        <v>217</v>
      </c>
      <c r="C24" t="s">
        <v>19</v>
      </c>
      <c r="D24" t="s">
        <v>187</v>
      </c>
      <c r="E24">
        <v>0</v>
      </c>
      <c r="F24" s="117">
        <v>0.04548611111111111</v>
      </c>
      <c r="G24" s="147">
        <v>79.97455470737913</v>
      </c>
      <c r="H24" s="82"/>
      <c r="I24" s="82"/>
    </row>
    <row r="25" spans="1:9" ht="12.75">
      <c r="A25" t="s">
        <v>212</v>
      </c>
      <c r="B25" t="s">
        <v>213</v>
      </c>
      <c r="C25" t="s">
        <v>19</v>
      </c>
      <c r="D25" t="s">
        <v>187</v>
      </c>
      <c r="E25">
        <v>0</v>
      </c>
      <c r="F25" s="117">
        <v>0.05111111111111111</v>
      </c>
      <c r="G25" s="147">
        <v>71.17300724637681</v>
      </c>
      <c r="H25" s="82"/>
      <c r="I25" s="82"/>
    </row>
    <row r="26" spans="1:9" ht="12.75">
      <c r="A26" t="s">
        <v>295</v>
      </c>
      <c r="B26" t="s">
        <v>213</v>
      </c>
      <c r="C26" t="s">
        <v>19</v>
      </c>
      <c r="D26" t="s">
        <v>187</v>
      </c>
      <c r="E26">
        <v>0</v>
      </c>
      <c r="F26" s="117">
        <v>0.05403935185185185</v>
      </c>
      <c r="G26" s="168">
        <v>67.31634182908546</v>
      </c>
      <c r="H26" s="82"/>
      <c r="I26" s="82"/>
    </row>
    <row r="27" spans="1:9" ht="12.75">
      <c r="A27" t="s">
        <v>246</v>
      </c>
      <c r="B27" t="s">
        <v>67</v>
      </c>
      <c r="C27" t="s">
        <v>19</v>
      </c>
      <c r="D27" t="s">
        <v>240</v>
      </c>
      <c r="E27">
        <v>0</v>
      </c>
      <c r="F27" s="117">
        <v>0.053043981481481484</v>
      </c>
      <c r="G27" s="147">
        <v>72.46345188740999</v>
      </c>
      <c r="H27" s="82"/>
      <c r="I27" s="82"/>
    </row>
    <row r="28" spans="1:9" ht="12.75">
      <c r="A28" t="s">
        <v>257</v>
      </c>
      <c r="B28" t="s">
        <v>70</v>
      </c>
      <c r="C28" t="s">
        <v>19</v>
      </c>
      <c r="D28" t="s">
        <v>258</v>
      </c>
      <c r="E28">
        <v>0</v>
      </c>
      <c r="F28" s="117">
        <v>0.033796296296296297</v>
      </c>
      <c r="G28" s="147">
        <v>90.03424657534246</v>
      </c>
      <c r="I28" s="82"/>
    </row>
    <row r="29" spans="1:9" ht="12.75">
      <c r="A29" t="s">
        <v>283</v>
      </c>
      <c r="B29" t="s">
        <v>139</v>
      </c>
      <c r="C29" t="s">
        <v>19</v>
      </c>
      <c r="D29" t="s">
        <v>282</v>
      </c>
      <c r="E29">
        <v>0</v>
      </c>
      <c r="F29" s="117">
        <v>0.0483912037037037</v>
      </c>
      <c r="G29" s="147">
        <v>82.51614446304714</v>
      </c>
      <c r="H29" s="82"/>
      <c r="I29" s="82"/>
    </row>
    <row r="30" spans="1:9" ht="12.75">
      <c r="A30" t="s">
        <v>259</v>
      </c>
      <c r="B30" t="s">
        <v>260</v>
      </c>
      <c r="C30" t="s">
        <v>261</v>
      </c>
      <c r="D30" t="s">
        <v>258</v>
      </c>
      <c r="E30">
        <v>0</v>
      </c>
      <c r="F30" s="117">
        <v>0.030428240740740742</v>
      </c>
      <c r="G30" s="147">
        <v>100</v>
      </c>
      <c r="H30" s="82" t="s">
        <v>319</v>
      </c>
      <c r="I30" s="82">
        <v>100</v>
      </c>
    </row>
    <row r="31" spans="1:9" ht="12.75">
      <c r="A31" t="s">
        <v>75</v>
      </c>
      <c r="B31" t="s">
        <v>296</v>
      </c>
      <c r="C31" t="s">
        <v>22</v>
      </c>
      <c r="D31" t="s">
        <v>187</v>
      </c>
      <c r="E31">
        <v>0</v>
      </c>
      <c r="F31" s="117">
        <v>0.03777777777777778</v>
      </c>
      <c r="G31" s="147">
        <v>96.29289215686273</v>
      </c>
      <c r="H31" s="82" t="s">
        <v>77</v>
      </c>
      <c r="I31" s="82">
        <v>96.29</v>
      </c>
    </row>
    <row r="32" spans="1:9" ht="12.75">
      <c r="A32" t="s">
        <v>191</v>
      </c>
      <c r="B32" t="s">
        <v>192</v>
      </c>
      <c r="C32" t="s">
        <v>193</v>
      </c>
      <c r="D32" t="s">
        <v>187</v>
      </c>
      <c r="E32">
        <v>0</v>
      </c>
      <c r="F32" s="117">
        <v>0.03789351851851852</v>
      </c>
      <c r="G32" s="147">
        <v>95.99877825290164</v>
      </c>
      <c r="H32" s="82" t="s">
        <v>320</v>
      </c>
      <c r="I32" s="82">
        <v>187.57</v>
      </c>
    </row>
    <row r="33" spans="1:9" ht="12.75">
      <c r="A33" t="s">
        <v>263</v>
      </c>
      <c r="B33" t="s">
        <v>264</v>
      </c>
      <c r="C33" t="s">
        <v>193</v>
      </c>
      <c r="D33" t="s">
        <v>258</v>
      </c>
      <c r="E33">
        <v>0</v>
      </c>
      <c r="F33" s="117">
        <v>0.033229166666666664</v>
      </c>
      <c r="G33" s="147">
        <v>91.57088122605364</v>
      </c>
      <c r="H33" s="82"/>
      <c r="I33" s="82"/>
    </row>
    <row r="34" spans="1:9" ht="12.75">
      <c r="A34" t="s">
        <v>140</v>
      </c>
      <c r="B34" t="s">
        <v>141</v>
      </c>
      <c r="C34" t="s">
        <v>267</v>
      </c>
      <c r="D34" t="s">
        <v>258</v>
      </c>
      <c r="E34">
        <v>0</v>
      </c>
      <c r="F34" s="117">
        <v>0.03958333333333333</v>
      </c>
      <c r="G34" s="147">
        <v>76.87134502923976</v>
      </c>
      <c r="H34" s="82" t="s">
        <v>321</v>
      </c>
      <c r="I34" s="82">
        <v>76.87</v>
      </c>
    </row>
    <row r="35" spans="1:9" ht="12.75">
      <c r="A35" t="s">
        <v>214</v>
      </c>
      <c r="B35" t="s">
        <v>205</v>
      </c>
      <c r="C35" t="s">
        <v>215</v>
      </c>
      <c r="D35" t="s">
        <v>187</v>
      </c>
      <c r="E35">
        <v>0</v>
      </c>
      <c r="F35" s="117">
        <v>0.046828703703703706</v>
      </c>
      <c r="G35" s="147">
        <v>77.68166089965398</v>
      </c>
      <c r="H35" s="82" t="s">
        <v>322</v>
      </c>
      <c r="I35" s="82">
        <v>77.89</v>
      </c>
    </row>
    <row r="36" spans="1:9" ht="12.75">
      <c r="A36" t="s">
        <v>112</v>
      </c>
      <c r="B36" t="s">
        <v>113</v>
      </c>
      <c r="C36" t="s">
        <v>23</v>
      </c>
      <c r="D36" t="s">
        <v>231</v>
      </c>
      <c r="E36">
        <v>0</v>
      </c>
      <c r="F36" s="117">
        <v>0.03418981481481482</v>
      </c>
      <c r="G36" s="147">
        <v>95.4637779282329</v>
      </c>
      <c r="H36" s="167" t="s">
        <v>71</v>
      </c>
      <c r="I36" s="82">
        <v>610.79</v>
      </c>
    </row>
    <row r="37" spans="1:9" ht="12.75">
      <c r="A37" t="s">
        <v>108</v>
      </c>
      <c r="B37" t="s">
        <v>109</v>
      </c>
      <c r="C37" t="s">
        <v>23</v>
      </c>
      <c r="D37" t="s">
        <v>231</v>
      </c>
      <c r="E37">
        <v>0</v>
      </c>
      <c r="F37" s="117">
        <v>0.03881944444444444</v>
      </c>
      <c r="G37" s="147">
        <v>84.07871198568874</v>
      </c>
      <c r="H37" s="82"/>
      <c r="I37" s="82"/>
    </row>
    <row r="38" spans="1:9" ht="12.75">
      <c r="A38" t="s">
        <v>239</v>
      </c>
      <c r="B38" t="s">
        <v>115</v>
      </c>
      <c r="C38" t="s">
        <v>23</v>
      </c>
      <c r="D38" t="s">
        <v>231</v>
      </c>
      <c r="E38">
        <v>0</v>
      </c>
      <c r="F38" s="117">
        <v>0.04138888888888889</v>
      </c>
      <c r="G38" s="147">
        <v>78.85906040268456</v>
      </c>
      <c r="H38" s="82"/>
      <c r="I38" s="82"/>
    </row>
    <row r="39" spans="1:9" ht="12.75">
      <c r="A39" t="s">
        <v>233</v>
      </c>
      <c r="B39" t="s">
        <v>234</v>
      </c>
      <c r="C39" t="s">
        <v>23</v>
      </c>
      <c r="D39" t="s">
        <v>231</v>
      </c>
      <c r="E39">
        <v>0</v>
      </c>
      <c r="F39" s="117">
        <v>0.04972222222222222</v>
      </c>
      <c r="G39" s="168">
        <v>65.64245810055867</v>
      </c>
      <c r="H39" s="82"/>
      <c r="I39" s="82"/>
    </row>
    <row r="40" spans="1:9" ht="12.75">
      <c r="A40" t="s">
        <v>69</v>
      </c>
      <c r="B40" t="s">
        <v>70</v>
      </c>
      <c r="C40" t="s">
        <v>23</v>
      </c>
      <c r="D40" t="s">
        <v>187</v>
      </c>
      <c r="E40">
        <v>0</v>
      </c>
      <c r="F40" s="117">
        <v>0.03928240740740741</v>
      </c>
      <c r="G40" s="147">
        <v>92.60459634649379</v>
      </c>
      <c r="H40" s="82"/>
      <c r="I40" s="82"/>
    </row>
    <row r="41" spans="1:9" ht="12.75">
      <c r="A41" t="s">
        <v>188</v>
      </c>
      <c r="B41" t="s">
        <v>82</v>
      </c>
      <c r="C41" t="s">
        <v>23</v>
      </c>
      <c r="D41" t="s">
        <v>187</v>
      </c>
      <c r="E41">
        <v>0</v>
      </c>
      <c r="F41" s="117">
        <v>0.04079861111111111</v>
      </c>
      <c r="G41" s="147">
        <v>89.16312056737588</v>
      </c>
      <c r="I41" s="82"/>
    </row>
    <row r="42" spans="1:9" ht="12.75">
      <c r="A42" t="s">
        <v>194</v>
      </c>
      <c r="B42" t="s">
        <v>195</v>
      </c>
      <c r="C42" t="s">
        <v>23</v>
      </c>
      <c r="D42" t="s">
        <v>187</v>
      </c>
      <c r="E42">
        <v>0</v>
      </c>
      <c r="F42" s="117">
        <v>0.044085648148148145</v>
      </c>
      <c r="G42" s="147">
        <v>82.51509582567603</v>
      </c>
      <c r="H42" s="82"/>
      <c r="I42" s="82"/>
    </row>
    <row r="43" spans="1:9" ht="12.75">
      <c r="A43" t="s">
        <v>211</v>
      </c>
      <c r="B43" t="s">
        <v>67</v>
      </c>
      <c r="C43" t="s">
        <v>23</v>
      </c>
      <c r="D43" t="s">
        <v>187</v>
      </c>
      <c r="E43">
        <v>0</v>
      </c>
      <c r="F43" s="117">
        <v>0.04449074074074074</v>
      </c>
      <c r="G43" s="168">
        <v>81.76378772112383</v>
      </c>
      <c r="H43" s="82"/>
      <c r="I43" s="82"/>
    </row>
    <row r="44" spans="1:9" ht="12.75">
      <c r="A44" t="s">
        <v>204</v>
      </c>
      <c r="B44" t="s">
        <v>205</v>
      </c>
      <c r="C44" t="s">
        <v>23</v>
      </c>
      <c r="D44" t="s">
        <v>187</v>
      </c>
      <c r="E44">
        <v>0</v>
      </c>
      <c r="F44" s="117">
        <v>0.05028935185185185</v>
      </c>
      <c r="G44" s="168">
        <v>72.33601841196779</v>
      </c>
      <c r="H44" s="82"/>
      <c r="I44" s="82"/>
    </row>
    <row r="45" spans="1:9" ht="12.75">
      <c r="A45" t="s">
        <v>223</v>
      </c>
      <c r="B45" t="s">
        <v>224</v>
      </c>
      <c r="C45" t="s">
        <v>23</v>
      </c>
      <c r="D45" t="s">
        <v>187</v>
      </c>
      <c r="E45">
        <v>0</v>
      </c>
      <c r="F45" s="117">
        <v>0.05126157407407408</v>
      </c>
      <c r="G45" s="168">
        <v>70.96410024836305</v>
      </c>
      <c r="H45" s="82"/>
      <c r="I45" s="82"/>
    </row>
    <row r="46" spans="1:9" ht="12.75">
      <c r="A46" t="s">
        <v>268</v>
      </c>
      <c r="B46" t="s">
        <v>269</v>
      </c>
      <c r="C46" t="s">
        <v>23</v>
      </c>
      <c r="D46" t="s">
        <v>258</v>
      </c>
      <c r="E46">
        <v>0</v>
      </c>
      <c r="F46" s="117">
        <v>0.03453703703703704</v>
      </c>
      <c r="G46" s="147">
        <v>88.10321715817693</v>
      </c>
      <c r="I46" s="82"/>
    </row>
    <row r="47" spans="1:9" ht="12.75">
      <c r="A47" t="s">
        <v>286</v>
      </c>
      <c r="B47" t="s">
        <v>192</v>
      </c>
      <c r="C47" t="s">
        <v>23</v>
      </c>
      <c r="D47" t="s">
        <v>258</v>
      </c>
      <c r="E47">
        <v>0</v>
      </c>
      <c r="F47" s="117">
        <v>0.046898148148148154</v>
      </c>
      <c r="G47" s="168">
        <v>64.88153998025665</v>
      </c>
      <c r="H47" s="82"/>
      <c r="I47" s="82"/>
    </row>
    <row r="48" spans="1:9" ht="12.75">
      <c r="A48" t="s">
        <v>63</v>
      </c>
      <c r="B48" t="s">
        <v>185</v>
      </c>
      <c r="C48" t="s">
        <v>186</v>
      </c>
      <c r="D48" t="s">
        <v>187</v>
      </c>
      <c r="E48">
        <v>0</v>
      </c>
      <c r="F48" s="117">
        <v>0.036377314814814814</v>
      </c>
      <c r="G48" s="147">
        <v>100</v>
      </c>
      <c r="H48" s="82" t="s">
        <v>65</v>
      </c>
      <c r="I48" s="82">
        <v>186.45</v>
      </c>
    </row>
    <row r="49" spans="1:9" ht="12.75">
      <c r="A49" t="s">
        <v>145</v>
      </c>
      <c r="B49" t="s">
        <v>146</v>
      </c>
      <c r="C49" t="s">
        <v>186</v>
      </c>
      <c r="D49" t="s">
        <v>258</v>
      </c>
      <c r="E49">
        <v>0</v>
      </c>
      <c r="F49" s="117">
        <v>0.035196759259259254</v>
      </c>
      <c r="G49" s="147">
        <v>86.45182505754687</v>
      </c>
      <c r="I49" s="82"/>
    </row>
    <row r="50" spans="1:9" ht="12.75">
      <c r="A50" t="s">
        <v>250</v>
      </c>
      <c r="B50" t="s">
        <v>299</v>
      </c>
      <c r="C50" t="s">
        <v>228</v>
      </c>
      <c r="D50" t="s">
        <v>249</v>
      </c>
      <c r="E50">
        <v>0</v>
      </c>
      <c r="F50" s="117">
        <v>0.04636574074074074</v>
      </c>
      <c r="G50" s="147">
        <v>100</v>
      </c>
      <c r="H50" s="82" t="s">
        <v>323</v>
      </c>
      <c r="I50" s="82">
        <v>166.74</v>
      </c>
    </row>
    <row r="51" spans="1:9" ht="12.75">
      <c r="A51" t="s">
        <v>244</v>
      </c>
      <c r="B51" t="s">
        <v>245</v>
      </c>
      <c r="C51" t="s">
        <v>228</v>
      </c>
      <c r="D51" t="s">
        <v>240</v>
      </c>
      <c r="E51">
        <v>0</v>
      </c>
      <c r="F51" s="117">
        <v>0.05759259259259259</v>
      </c>
      <c r="G51" s="147">
        <v>66.7403536977492</v>
      </c>
      <c r="H51" s="82"/>
      <c r="I51" s="82"/>
    </row>
    <row r="52" spans="1:9" ht="12.75">
      <c r="A52" t="s">
        <v>242</v>
      </c>
      <c r="B52" t="s">
        <v>243</v>
      </c>
      <c r="C52" t="s">
        <v>228</v>
      </c>
      <c r="D52" t="s">
        <v>240</v>
      </c>
      <c r="E52">
        <v>0</v>
      </c>
      <c r="F52" s="117">
        <v>0.0756712962962963</v>
      </c>
      <c r="G52" s="168">
        <v>50.795350260018346</v>
      </c>
      <c r="H52" s="82"/>
      <c r="I52" s="82"/>
    </row>
    <row r="53" spans="1:9" ht="12.75">
      <c r="A53" t="s">
        <v>209</v>
      </c>
      <c r="B53" t="s">
        <v>70</v>
      </c>
      <c r="C53" t="s">
        <v>210</v>
      </c>
      <c r="D53" t="s">
        <v>187</v>
      </c>
      <c r="E53">
        <v>0</v>
      </c>
      <c r="F53" s="117">
        <v>0.05815972222222222</v>
      </c>
      <c r="G53" s="147">
        <v>62.54726368159205</v>
      </c>
      <c r="H53" s="82" t="s">
        <v>324</v>
      </c>
      <c r="I53" s="82">
        <v>137.17</v>
      </c>
    </row>
    <row r="54" spans="1:9" ht="12.75">
      <c r="A54" s="146" t="s">
        <v>149</v>
      </c>
      <c r="B54" s="146" t="s">
        <v>150</v>
      </c>
      <c r="C54" s="146" t="s">
        <v>210</v>
      </c>
      <c r="D54" t="s">
        <v>282</v>
      </c>
      <c r="E54" s="146">
        <v>0</v>
      </c>
      <c r="F54" s="76">
        <v>0.05350694444444445</v>
      </c>
      <c r="G54" s="147">
        <v>74.6268656716418</v>
      </c>
      <c r="H54" s="82"/>
      <c r="I54" s="82"/>
    </row>
    <row r="55" spans="1:9" ht="12.75">
      <c r="A55" t="s">
        <v>110</v>
      </c>
      <c r="B55" t="s">
        <v>111</v>
      </c>
      <c r="C55" t="s">
        <v>24</v>
      </c>
      <c r="D55" t="s">
        <v>231</v>
      </c>
      <c r="E55">
        <v>0</v>
      </c>
      <c r="F55" s="117">
        <v>0.04622685185185185</v>
      </c>
      <c r="G55" s="147">
        <v>70.60590886329494</v>
      </c>
      <c r="H55" s="82" t="s">
        <v>68</v>
      </c>
      <c r="I55" s="82">
        <v>347.04</v>
      </c>
    </row>
    <row r="56" spans="1:9" ht="12.75">
      <c r="A56" t="s">
        <v>289</v>
      </c>
      <c r="B56" t="s">
        <v>290</v>
      </c>
      <c r="C56" t="s">
        <v>24</v>
      </c>
      <c r="D56" t="s">
        <v>276</v>
      </c>
      <c r="E56">
        <v>0</v>
      </c>
      <c r="F56" s="117">
        <v>0.08179398148148148</v>
      </c>
      <c r="G56" s="147">
        <v>100</v>
      </c>
      <c r="H56" s="82"/>
      <c r="I56" s="82"/>
    </row>
    <row r="57" spans="1:9" ht="12.75">
      <c r="A57" t="s">
        <v>66</v>
      </c>
      <c r="B57" t="s">
        <v>67</v>
      </c>
      <c r="C57" t="s">
        <v>24</v>
      </c>
      <c r="D57" t="s">
        <v>187</v>
      </c>
      <c r="E57">
        <v>0</v>
      </c>
      <c r="F57" s="117">
        <v>0.03920138888888889</v>
      </c>
      <c r="G57" s="147">
        <v>92.79598464718039</v>
      </c>
      <c r="I57" s="82"/>
    </row>
    <row r="58" spans="1:9" ht="12.75">
      <c r="A58" t="s">
        <v>225</v>
      </c>
      <c r="B58" t="s">
        <v>150</v>
      </c>
      <c r="C58" t="s">
        <v>24</v>
      </c>
      <c r="D58" t="s">
        <v>187</v>
      </c>
      <c r="E58">
        <v>0</v>
      </c>
      <c r="F58" s="117">
        <v>0.04349537037037037</v>
      </c>
      <c r="G58" s="147">
        <v>83.63491218733368</v>
      </c>
      <c r="H58" s="82"/>
      <c r="I58" s="82"/>
    </row>
    <row r="59" spans="1:9" ht="12.75">
      <c r="A59" t="s">
        <v>229</v>
      </c>
      <c r="B59" t="s">
        <v>230</v>
      </c>
      <c r="C59" t="s">
        <v>201</v>
      </c>
      <c r="D59" t="s">
        <v>231</v>
      </c>
      <c r="E59">
        <v>0</v>
      </c>
      <c r="F59" s="117">
        <v>0.03263888888888889</v>
      </c>
      <c r="G59" s="147">
        <v>100</v>
      </c>
      <c r="H59" s="82" t="s">
        <v>325</v>
      </c>
      <c r="I59" s="82">
        <v>260.13</v>
      </c>
    </row>
    <row r="60" spans="1:9" ht="12.75">
      <c r="A60" t="s">
        <v>202</v>
      </c>
      <c r="B60" t="s">
        <v>203</v>
      </c>
      <c r="C60" t="s">
        <v>201</v>
      </c>
      <c r="D60" t="s">
        <v>187</v>
      </c>
      <c r="E60">
        <v>0</v>
      </c>
      <c r="F60" s="117">
        <v>0.043819444444444446</v>
      </c>
      <c r="G60" s="147">
        <v>83.01637612255678</v>
      </c>
      <c r="H60" s="82"/>
      <c r="I60" s="82"/>
    </row>
    <row r="61" spans="1:9" ht="12.75">
      <c r="A61" t="s">
        <v>199</v>
      </c>
      <c r="B61" t="s">
        <v>200</v>
      </c>
      <c r="C61" t="s">
        <v>201</v>
      </c>
      <c r="D61" t="s">
        <v>187</v>
      </c>
      <c r="E61">
        <v>0</v>
      </c>
      <c r="F61" s="117">
        <v>0.04717592592592593</v>
      </c>
      <c r="G61" s="147">
        <v>77.1099116781158</v>
      </c>
      <c r="I61" s="82"/>
    </row>
    <row r="62" spans="1:9" ht="12.75">
      <c r="A62" t="s">
        <v>254</v>
      </c>
      <c r="B62" t="s">
        <v>255</v>
      </c>
      <c r="C62" t="s">
        <v>256</v>
      </c>
      <c r="D62" t="s">
        <v>249</v>
      </c>
      <c r="E62">
        <v>0</v>
      </c>
      <c r="F62" s="117">
        <v>0.051076388888888886</v>
      </c>
      <c r="G62" s="147">
        <v>90.77724903693634</v>
      </c>
      <c r="H62" s="82" t="s">
        <v>326</v>
      </c>
      <c r="I62" s="82">
        <v>90.78</v>
      </c>
    </row>
    <row r="63" spans="1:9" ht="12.75">
      <c r="A63" t="s">
        <v>98</v>
      </c>
      <c r="B63" t="s">
        <v>99</v>
      </c>
      <c r="C63" t="s">
        <v>25</v>
      </c>
      <c r="D63" t="s">
        <v>183</v>
      </c>
      <c r="E63">
        <v>0</v>
      </c>
      <c r="F63" s="117">
        <v>0.034722222222222224</v>
      </c>
      <c r="G63" s="147">
        <v>100</v>
      </c>
      <c r="H63" s="82" t="s">
        <v>327</v>
      </c>
      <c r="I63" s="82">
        <v>100</v>
      </c>
    </row>
    <row r="64" spans="1:9" ht="12.75">
      <c r="A64" t="s">
        <v>297</v>
      </c>
      <c r="B64" t="s">
        <v>298</v>
      </c>
      <c r="C64" t="s">
        <v>208</v>
      </c>
      <c r="D64" t="s">
        <v>231</v>
      </c>
      <c r="E64">
        <v>0</v>
      </c>
      <c r="F64" s="117">
        <v>0.04940972222222222</v>
      </c>
      <c r="G64" s="147">
        <v>66.05762473647225</v>
      </c>
      <c r="H64" s="167" t="s">
        <v>328</v>
      </c>
      <c r="I64" s="82">
        <v>200.66</v>
      </c>
    </row>
    <row r="65" spans="1:9" ht="12.75">
      <c r="A65" t="s">
        <v>216</v>
      </c>
      <c r="B65" t="s">
        <v>217</v>
      </c>
      <c r="C65" t="s">
        <v>208</v>
      </c>
      <c r="D65" t="s">
        <v>187</v>
      </c>
      <c r="E65">
        <v>0</v>
      </c>
      <c r="F65" s="117">
        <v>0.05004629629629629</v>
      </c>
      <c r="G65" s="147">
        <v>72.68732654949122</v>
      </c>
      <c r="H65" s="82"/>
      <c r="I65" s="82"/>
    </row>
    <row r="66" spans="1:9" ht="12.75">
      <c r="A66" t="s">
        <v>226</v>
      </c>
      <c r="B66" t="s">
        <v>227</v>
      </c>
      <c r="C66" t="s">
        <v>208</v>
      </c>
      <c r="D66" t="s">
        <v>187</v>
      </c>
      <c r="E66">
        <v>0</v>
      </c>
      <c r="F66" s="117">
        <v>0.058750000000000004</v>
      </c>
      <c r="G66" s="147">
        <v>61.91883372734436</v>
      </c>
      <c r="H66" s="82"/>
      <c r="I66" s="82"/>
    </row>
    <row r="67" ht="12.75">
      <c r="I67" s="82"/>
    </row>
    <row r="68" ht="12.75">
      <c r="I68" s="82"/>
    </row>
  </sheetData>
  <sheetProtection/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paperSize="9" scale="78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4">
      <selection activeCell="A9" sqref="A9"/>
    </sheetView>
  </sheetViews>
  <sheetFormatPr defaultColWidth="11.7109375" defaultRowHeight="12.75"/>
  <cols>
    <col min="1" max="1" width="20.7109375" style="146" customWidth="1"/>
    <col min="2" max="2" width="16.421875" style="146" customWidth="1"/>
    <col min="3" max="3" width="14.140625" style="146" bestFit="1" customWidth="1"/>
    <col min="4" max="4" width="7.140625" style="147" customWidth="1"/>
    <col min="5" max="5" width="2.00390625" style="146" bestFit="1" customWidth="1"/>
    <col min="6" max="6" width="8.7109375" style="146" bestFit="1" customWidth="1"/>
    <col min="7" max="7" width="7.421875" style="146" customWidth="1"/>
    <col min="8" max="16384" width="11.7109375" style="146" customWidth="1"/>
  </cols>
  <sheetData>
    <row r="1" spans="1:17" ht="20.25">
      <c r="A1" s="20" t="s">
        <v>372</v>
      </c>
      <c r="B1" s="144"/>
      <c r="F1" s="145"/>
      <c r="G1" s="148"/>
      <c r="H1" s="149"/>
      <c r="I1" s="150"/>
      <c r="J1" s="151"/>
      <c r="K1" s="152"/>
      <c r="L1" s="153"/>
      <c r="M1" s="154"/>
      <c r="N1" s="154"/>
      <c r="O1" s="155"/>
      <c r="P1" s="155"/>
      <c r="Q1" s="156"/>
    </row>
    <row r="3" ht="12.75">
      <c r="A3" s="149" t="s">
        <v>371</v>
      </c>
    </row>
    <row r="4" ht="12.75">
      <c r="A4" s="149"/>
    </row>
    <row r="5" spans="1:9" ht="12.75">
      <c r="A5" s="177" t="s">
        <v>112</v>
      </c>
      <c r="B5" t="s">
        <v>113</v>
      </c>
      <c r="C5" t="s">
        <v>23</v>
      </c>
      <c r="D5" t="s">
        <v>231</v>
      </c>
      <c r="E5">
        <v>0</v>
      </c>
      <c r="F5" s="117">
        <v>0.060798611111111116</v>
      </c>
      <c r="G5" s="147">
        <v>88.14011041309729</v>
      </c>
      <c r="H5" s="82"/>
      <c r="I5" s="157"/>
    </row>
    <row r="6" spans="1:9" ht="12.75">
      <c r="A6" s="177" t="s">
        <v>110</v>
      </c>
      <c r="B6" t="s">
        <v>111</v>
      </c>
      <c r="C6" t="s">
        <v>24</v>
      </c>
      <c r="D6" t="s">
        <v>231</v>
      </c>
      <c r="E6">
        <v>0</v>
      </c>
      <c r="F6" s="117">
        <v>0.05358796296296297</v>
      </c>
      <c r="G6" s="147">
        <v>100</v>
      </c>
      <c r="H6" s="82"/>
      <c r="I6" s="157"/>
    </row>
    <row r="7" spans="1:9" ht="12.75">
      <c r="A7" s="177" t="s">
        <v>353</v>
      </c>
      <c r="B7" t="s">
        <v>354</v>
      </c>
      <c r="C7" t="s">
        <v>22</v>
      </c>
      <c r="D7" t="s">
        <v>231</v>
      </c>
      <c r="E7">
        <v>0</v>
      </c>
      <c r="F7" s="117">
        <v>0.06888888888888889</v>
      </c>
      <c r="G7" s="147">
        <v>77.78897849462366</v>
      </c>
      <c r="H7" s="82"/>
      <c r="I7" s="157"/>
    </row>
    <row r="8" spans="1:9" ht="12.75">
      <c r="A8" s="177" t="s">
        <v>287</v>
      </c>
      <c r="B8" t="s">
        <v>288</v>
      </c>
      <c r="C8" t="s">
        <v>232</v>
      </c>
      <c r="D8" t="s">
        <v>231</v>
      </c>
      <c r="E8">
        <v>0</v>
      </c>
      <c r="F8" s="117">
        <v>0.0556712962962963</v>
      </c>
      <c r="G8" s="147">
        <v>96.25779625779626</v>
      </c>
      <c r="H8" s="82"/>
      <c r="I8" s="157"/>
    </row>
    <row r="9" spans="1:9" ht="12.75">
      <c r="A9" s="177" t="s">
        <v>345</v>
      </c>
      <c r="B9" t="s">
        <v>205</v>
      </c>
      <c r="C9" t="s">
        <v>19</v>
      </c>
      <c r="D9" t="s">
        <v>187</v>
      </c>
      <c r="E9">
        <v>0</v>
      </c>
      <c r="F9" s="117">
        <v>0.06956018518518518</v>
      </c>
      <c r="G9" s="147">
        <v>79.7171381031614</v>
      </c>
      <c r="H9" s="82"/>
      <c r="I9" s="157"/>
    </row>
    <row r="10" spans="1:9" ht="12.75">
      <c r="A10" s="177" t="s">
        <v>93</v>
      </c>
      <c r="B10" t="s">
        <v>94</v>
      </c>
      <c r="C10" t="s">
        <v>44</v>
      </c>
      <c r="D10" t="s">
        <v>183</v>
      </c>
      <c r="E10">
        <v>0</v>
      </c>
      <c r="F10" s="117">
        <v>0.08003472222222223</v>
      </c>
      <c r="G10" s="147">
        <v>76.44251626898047</v>
      </c>
      <c r="H10" s="82"/>
      <c r="I10" s="157"/>
    </row>
    <row r="11" spans="1:9" ht="12.75">
      <c r="A11" s="177" t="s">
        <v>72</v>
      </c>
      <c r="B11" t="s">
        <v>73</v>
      </c>
      <c r="C11" t="s">
        <v>198</v>
      </c>
      <c r="D11" t="s">
        <v>187</v>
      </c>
      <c r="E11">
        <v>0</v>
      </c>
      <c r="F11" s="117">
        <v>0.0566087962962963</v>
      </c>
      <c r="G11" s="147">
        <v>97.95542833776322</v>
      </c>
      <c r="H11" s="82"/>
      <c r="I11" s="157"/>
    </row>
    <row r="12" spans="1:9" ht="12.75">
      <c r="A12" s="177" t="s">
        <v>225</v>
      </c>
      <c r="B12" t="s">
        <v>150</v>
      </c>
      <c r="C12" t="s">
        <v>24</v>
      </c>
      <c r="D12" t="s">
        <v>187</v>
      </c>
      <c r="E12">
        <v>0</v>
      </c>
      <c r="F12" s="117">
        <v>0.0630787037037037</v>
      </c>
      <c r="G12" s="147">
        <v>87.90825688073394</v>
      </c>
      <c r="H12" s="82"/>
      <c r="I12" s="82"/>
    </row>
    <row r="13" spans="1:9" ht="12.75">
      <c r="A13" s="177" t="s">
        <v>69</v>
      </c>
      <c r="B13" t="s">
        <v>70</v>
      </c>
      <c r="C13" t="s">
        <v>23</v>
      </c>
      <c r="D13" t="s">
        <v>187</v>
      </c>
      <c r="E13">
        <v>0</v>
      </c>
      <c r="F13" s="117">
        <v>0.058819444444444445</v>
      </c>
      <c r="G13" s="147">
        <v>94.27390791027155</v>
      </c>
      <c r="H13" s="82"/>
      <c r="I13" s="82"/>
    </row>
    <row r="14" spans="1:9" ht="12.75">
      <c r="A14" s="177" t="s">
        <v>221</v>
      </c>
      <c r="B14" t="s">
        <v>70</v>
      </c>
      <c r="C14" t="s">
        <v>182</v>
      </c>
      <c r="D14" t="s">
        <v>187</v>
      </c>
      <c r="E14">
        <v>0</v>
      </c>
      <c r="F14" s="117">
        <v>0.05545138888888889</v>
      </c>
      <c r="G14" s="147">
        <v>100</v>
      </c>
      <c r="H14" s="82"/>
      <c r="I14" s="82"/>
    </row>
    <row r="15" spans="1:9" ht="12.75">
      <c r="A15" s="177" t="s">
        <v>101</v>
      </c>
      <c r="B15" t="s">
        <v>102</v>
      </c>
      <c r="C15" t="s">
        <v>182</v>
      </c>
      <c r="D15" t="s">
        <v>183</v>
      </c>
      <c r="E15">
        <v>0</v>
      </c>
      <c r="F15" s="117">
        <v>0.06118055555555555</v>
      </c>
      <c r="G15" s="147">
        <v>100</v>
      </c>
      <c r="I15" s="82"/>
    </row>
    <row r="16" spans="1:9" ht="12.75">
      <c r="A16" s="177" t="s">
        <v>237</v>
      </c>
      <c r="B16" t="s">
        <v>238</v>
      </c>
      <c r="C16" t="s">
        <v>26</v>
      </c>
      <c r="D16" t="s">
        <v>231</v>
      </c>
      <c r="E16">
        <v>0</v>
      </c>
      <c r="F16" s="117">
        <v>0.08539351851851852</v>
      </c>
      <c r="G16" s="147">
        <v>62.754133911629175</v>
      </c>
      <c r="H16" s="82"/>
      <c r="I16" s="82"/>
    </row>
  </sheetData>
  <sheetProtection/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paperSize="9" scale="78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85" zoomScaleNormal="85" zoomScalePageLayoutView="0" workbookViewId="0" topLeftCell="A4">
      <selection activeCell="H19" sqref="H19"/>
    </sheetView>
  </sheetViews>
  <sheetFormatPr defaultColWidth="11.7109375" defaultRowHeight="12.75"/>
  <cols>
    <col min="1" max="1" width="26.8515625" style="146" customWidth="1"/>
    <col min="2" max="2" width="18.8515625" style="146" bestFit="1" customWidth="1"/>
    <col min="3" max="3" width="22.8515625" style="146" bestFit="1" customWidth="1"/>
    <col min="4" max="4" width="9.421875" style="147" bestFit="1" customWidth="1"/>
    <col min="5" max="5" width="2.00390625" style="146" bestFit="1" customWidth="1"/>
    <col min="6" max="6" width="8.7109375" style="146" bestFit="1" customWidth="1"/>
    <col min="7" max="7" width="8.7109375" style="146" customWidth="1"/>
    <col min="8" max="16384" width="11.7109375" style="146" customWidth="1"/>
  </cols>
  <sheetData>
    <row r="1" spans="1:17" ht="20.25">
      <c r="A1" s="20" t="s">
        <v>172</v>
      </c>
      <c r="B1" s="144"/>
      <c r="F1" s="145"/>
      <c r="G1" s="145"/>
      <c r="H1" s="149"/>
      <c r="I1" s="150"/>
      <c r="J1" s="151"/>
      <c r="K1" s="152"/>
      <c r="L1" s="153"/>
      <c r="M1" s="154"/>
      <c r="N1" s="154"/>
      <c r="O1" s="155"/>
      <c r="P1" s="155"/>
      <c r="Q1" s="156"/>
    </row>
    <row r="3" ht="12.75">
      <c r="A3" s="149" t="s">
        <v>333</v>
      </c>
    </row>
    <row r="4" ht="12.75">
      <c r="A4" s="149"/>
    </row>
    <row r="5" spans="1:9" ht="12.75">
      <c r="A5" s="3" t="s">
        <v>334</v>
      </c>
      <c r="B5" s="3" t="s">
        <v>335</v>
      </c>
      <c r="C5" s="3" t="s">
        <v>336</v>
      </c>
      <c r="D5" s="3" t="s">
        <v>337</v>
      </c>
      <c r="E5"/>
      <c r="F5" s="117"/>
      <c r="G5" s="117"/>
      <c r="I5" s="157"/>
    </row>
    <row r="6" spans="1:9" ht="12.75">
      <c r="A6" s="146" t="s">
        <v>153</v>
      </c>
      <c r="B6" s="146" t="s">
        <v>154</v>
      </c>
      <c r="C6" s="146" t="s">
        <v>44</v>
      </c>
      <c r="D6" s="147" t="s">
        <v>366</v>
      </c>
      <c r="E6" s="146">
        <v>0</v>
      </c>
      <c r="F6" s="117">
        <v>0.06510416666666667</v>
      </c>
      <c r="G6" s="147">
        <v>100</v>
      </c>
      <c r="H6" s="82" t="s">
        <v>95</v>
      </c>
      <c r="I6" s="157">
        <v>286.65</v>
      </c>
    </row>
    <row r="7" spans="1:9" ht="12.75">
      <c r="A7" t="s">
        <v>93</v>
      </c>
      <c r="B7" t="s">
        <v>94</v>
      </c>
      <c r="C7" t="s">
        <v>44</v>
      </c>
      <c r="D7" t="s">
        <v>338</v>
      </c>
      <c r="E7">
        <v>0</v>
      </c>
      <c r="F7" s="117">
        <v>0.05233796296296297</v>
      </c>
      <c r="G7" s="13">
        <v>100</v>
      </c>
      <c r="H7" s="82"/>
      <c r="I7" s="157"/>
    </row>
    <row r="8" spans="1:9" ht="12.75">
      <c r="A8" t="s">
        <v>93</v>
      </c>
      <c r="B8" t="s">
        <v>203</v>
      </c>
      <c r="C8" t="s">
        <v>44</v>
      </c>
      <c r="D8" t="s">
        <v>338</v>
      </c>
      <c r="E8">
        <v>0</v>
      </c>
      <c r="F8" s="117">
        <v>0.08636574074074073</v>
      </c>
      <c r="G8" s="169">
        <v>60.600375234521586</v>
      </c>
      <c r="H8" s="82"/>
      <c r="I8" s="157"/>
    </row>
    <row r="9" spans="1:9" ht="12.75">
      <c r="A9" t="s">
        <v>343</v>
      </c>
      <c r="B9" t="s">
        <v>344</v>
      </c>
      <c r="C9" t="s">
        <v>44</v>
      </c>
      <c r="D9" t="s">
        <v>342</v>
      </c>
      <c r="E9">
        <v>0</v>
      </c>
      <c r="F9" s="165">
        <v>0.06362268518518518</v>
      </c>
      <c r="G9" s="13">
        <v>86.64726214298707</v>
      </c>
      <c r="I9" s="157"/>
    </row>
    <row r="10" spans="1:9" ht="12.75">
      <c r="A10" t="s">
        <v>265</v>
      </c>
      <c r="B10" t="s">
        <v>99</v>
      </c>
      <c r="C10" t="s">
        <v>266</v>
      </c>
      <c r="D10" t="s">
        <v>358</v>
      </c>
      <c r="E10">
        <v>0</v>
      </c>
      <c r="F10" s="117">
        <v>0.07993055555555556</v>
      </c>
      <c r="G10" s="13">
        <v>78.58384013900954</v>
      </c>
      <c r="H10" s="82" t="s">
        <v>313</v>
      </c>
      <c r="I10" s="157">
        <v>78.58</v>
      </c>
    </row>
    <row r="11" spans="1:9" ht="12.75">
      <c r="A11" t="s">
        <v>287</v>
      </c>
      <c r="B11" t="s">
        <v>288</v>
      </c>
      <c r="C11" t="s">
        <v>352</v>
      </c>
      <c r="D11" t="s">
        <v>351</v>
      </c>
      <c r="E11">
        <v>0</v>
      </c>
      <c r="F11" s="117">
        <v>0.07149305555555556</v>
      </c>
      <c r="G11" s="13">
        <v>96.43840051805084</v>
      </c>
      <c r="H11" s="82" t="s">
        <v>314</v>
      </c>
      <c r="I11" s="157">
        <v>96.44</v>
      </c>
    </row>
    <row r="12" spans="1:9" ht="12.75">
      <c r="A12" s="146" t="s">
        <v>270</v>
      </c>
      <c r="B12" s="146" t="s">
        <v>271</v>
      </c>
      <c r="C12" s="146" t="s">
        <v>26</v>
      </c>
      <c r="D12" s="147" t="s">
        <v>358</v>
      </c>
      <c r="E12" s="146">
        <v>3</v>
      </c>
      <c r="F12" s="117"/>
      <c r="G12" s="147">
        <v>10</v>
      </c>
      <c r="H12" s="82" t="s">
        <v>316</v>
      </c>
      <c r="I12" s="157">
        <v>162.45</v>
      </c>
    </row>
    <row r="13" spans="1:9" ht="12.75">
      <c r="A13" t="s">
        <v>357</v>
      </c>
      <c r="B13" t="s">
        <v>253</v>
      </c>
      <c r="C13" t="s">
        <v>26</v>
      </c>
      <c r="D13" t="s">
        <v>356</v>
      </c>
      <c r="E13">
        <v>0</v>
      </c>
      <c r="F13" s="117">
        <v>0.09832175925925925</v>
      </c>
      <c r="G13" s="13">
        <v>70.12360211889347</v>
      </c>
      <c r="H13" s="82"/>
      <c r="I13" s="157"/>
    </row>
    <row r="14" spans="1:9" ht="12.75">
      <c r="A14" t="s">
        <v>237</v>
      </c>
      <c r="B14" t="s">
        <v>238</v>
      </c>
      <c r="C14" t="s">
        <v>26</v>
      </c>
      <c r="D14" t="s">
        <v>351</v>
      </c>
      <c r="E14">
        <v>0</v>
      </c>
      <c r="F14" s="117">
        <v>0.08374999999999999</v>
      </c>
      <c r="G14" s="13">
        <v>82.32448866777227</v>
      </c>
      <c r="I14" s="157"/>
    </row>
    <row r="15" spans="1:9" ht="12.75">
      <c r="A15" s="146" t="s">
        <v>128</v>
      </c>
      <c r="B15" s="146" t="s">
        <v>129</v>
      </c>
      <c r="C15" s="146" t="s">
        <v>182</v>
      </c>
      <c r="D15" s="147" t="s">
        <v>358</v>
      </c>
      <c r="E15" s="146">
        <v>0</v>
      </c>
      <c r="F15" s="117">
        <v>0.06498842592592592</v>
      </c>
      <c r="G15" s="13">
        <v>96.65182546749776</v>
      </c>
      <c r="H15" s="82" t="s">
        <v>317</v>
      </c>
      <c r="I15" s="157">
        <v>374.61</v>
      </c>
    </row>
    <row r="16" spans="1:9" ht="12.75">
      <c r="A16" t="s">
        <v>104</v>
      </c>
      <c r="B16" t="s">
        <v>105</v>
      </c>
      <c r="C16" t="s">
        <v>182</v>
      </c>
      <c r="D16" t="s">
        <v>340</v>
      </c>
      <c r="E16">
        <v>0</v>
      </c>
      <c r="F16" s="117">
        <v>0.07006944444444445</v>
      </c>
      <c r="G16" s="13">
        <v>100</v>
      </c>
      <c r="H16" s="82"/>
      <c r="I16" s="157"/>
    </row>
    <row r="17" spans="1:9" ht="12.75">
      <c r="A17" t="s">
        <v>221</v>
      </c>
      <c r="B17" t="s">
        <v>70</v>
      </c>
      <c r="C17" t="s">
        <v>182</v>
      </c>
      <c r="D17" t="s">
        <v>342</v>
      </c>
      <c r="E17">
        <v>0</v>
      </c>
      <c r="F17" s="117">
        <v>0.06016203703703704</v>
      </c>
      <c r="G17" s="13">
        <v>91.631396691035</v>
      </c>
      <c r="H17" s="82"/>
      <c r="I17" s="82"/>
    </row>
    <row r="18" spans="1:9" ht="12.75">
      <c r="A18" t="s">
        <v>101</v>
      </c>
      <c r="B18" t="s">
        <v>102</v>
      </c>
      <c r="C18" t="s">
        <v>182</v>
      </c>
      <c r="D18" t="s">
        <v>338</v>
      </c>
      <c r="E18">
        <v>0</v>
      </c>
      <c r="F18" s="117">
        <v>0.060625000000000005</v>
      </c>
      <c r="G18" s="13">
        <v>86.33066055746468</v>
      </c>
      <c r="I18" s="82"/>
    </row>
    <row r="19" spans="1:9" ht="12.75">
      <c r="A19" t="s">
        <v>360</v>
      </c>
      <c r="B19" t="s">
        <v>361</v>
      </c>
      <c r="C19" t="s">
        <v>19</v>
      </c>
      <c r="D19" t="s">
        <v>358</v>
      </c>
      <c r="E19">
        <v>0</v>
      </c>
      <c r="F19" s="117">
        <v>0.06746527777777778</v>
      </c>
      <c r="G19" s="169">
        <v>93.10344827586205</v>
      </c>
      <c r="H19" s="82" t="s">
        <v>318</v>
      </c>
      <c r="I19" s="82">
        <v>446.13</v>
      </c>
    </row>
    <row r="20" spans="1:9" ht="12.75">
      <c r="A20" t="s">
        <v>345</v>
      </c>
      <c r="B20" t="s">
        <v>205</v>
      </c>
      <c r="C20" t="s">
        <v>19</v>
      </c>
      <c r="D20" t="s">
        <v>342</v>
      </c>
      <c r="E20">
        <v>0</v>
      </c>
      <c r="F20" s="117">
        <v>0.06524305555555555</v>
      </c>
      <c r="G20" s="13">
        <v>84.4952989178641</v>
      </c>
      <c r="H20" s="82"/>
      <c r="I20" s="82"/>
    </row>
    <row r="21" spans="1:9" ht="12.75">
      <c r="A21" t="s">
        <v>246</v>
      </c>
      <c r="B21" t="s">
        <v>67</v>
      </c>
      <c r="C21" t="s">
        <v>19</v>
      </c>
      <c r="D21" t="s">
        <v>355</v>
      </c>
      <c r="E21">
        <v>0</v>
      </c>
      <c r="F21" s="117">
        <v>0.09090277777777778</v>
      </c>
      <c r="G21" s="13">
        <v>99.60529666412019</v>
      </c>
      <c r="H21" s="82"/>
      <c r="I21" s="82"/>
    </row>
    <row r="22" spans="1:9" ht="12.75">
      <c r="A22" t="s">
        <v>257</v>
      </c>
      <c r="B22" t="s">
        <v>70</v>
      </c>
      <c r="C22" t="s">
        <v>19</v>
      </c>
      <c r="D22" t="s">
        <v>358</v>
      </c>
      <c r="E22">
        <v>0</v>
      </c>
      <c r="F22" s="117">
        <v>0.0628125</v>
      </c>
      <c r="G22" s="13">
        <v>100</v>
      </c>
      <c r="I22" s="82"/>
    </row>
    <row r="23" spans="1:9" ht="12.75">
      <c r="A23" t="s">
        <v>222</v>
      </c>
      <c r="B23" t="s">
        <v>217</v>
      </c>
      <c r="C23" t="s">
        <v>19</v>
      </c>
      <c r="D23" t="s">
        <v>342</v>
      </c>
      <c r="E23">
        <v>0</v>
      </c>
      <c r="F23" s="117">
        <v>0.0682175925925926</v>
      </c>
      <c r="G23" s="13">
        <v>80.81099423142177</v>
      </c>
      <c r="I23" s="82"/>
    </row>
    <row r="24" spans="1:9" ht="12.75">
      <c r="A24" t="s">
        <v>274</v>
      </c>
      <c r="B24" t="s">
        <v>67</v>
      </c>
      <c r="C24" t="s">
        <v>19</v>
      </c>
      <c r="D24" t="s">
        <v>358</v>
      </c>
      <c r="E24">
        <v>0</v>
      </c>
      <c r="F24" s="117">
        <v>0.06407407407407407</v>
      </c>
      <c r="G24" s="169">
        <v>98.03106936416184</v>
      </c>
      <c r="H24" s="82"/>
      <c r="I24" s="82"/>
    </row>
    <row r="25" spans="1:9" ht="12.75">
      <c r="A25" t="s">
        <v>277</v>
      </c>
      <c r="B25" t="s">
        <v>278</v>
      </c>
      <c r="C25" t="s">
        <v>19</v>
      </c>
      <c r="D25" t="s">
        <v>340</v>
      </c>
      <c r="E25">
        <v>0</v>
      </c>
      <c r="F25" s="117">
        <v>0.08627314814814814</v>
      </c>
      <c r="G25" s="13">
        <v>81.2181379125302</v>
      </c>
      <c r="H25" s="82"/>
      <c r="I25" s="82"/>
    </row>
    <row r="26" spans="1:9" ht="12.75">
      <c r="A26" t="s">
        <v>359</v>
      </c>
      <c r="B26" t="s">
        <v>260</v>
      </c>
      <c r="C26" t="s">
        <v>261</v>
      </c>
      <c r="D26" t="s">
        <v>358</v>
      </c>
      <c r="E26">
        <v>0</v>
      </c>
      <c r="F26" s="117">
        <v>0.06596064814814816</v>
      </c>
      <c r="G26" s="13">
        <v>95.22723284786802</v>
      </c>
      <c r="H26" s="82" t="s">
        <v>319</v>
      </c>
      <c r="I26" s="82">
        <v>95.23</v>
      </c>
    </row>
    <row r="27" spans="1:9" ht="12.75">
      <c r="A27" t="s">
        <v>353</v>
      </c>
      <c r="B27" t="s">
        <v>354</v>
      </c>
      <c r="C27" t="s">
        <v>22</v>
      </c>
      <c r="D27" t="s">
        <v>351</v>
      </c>
      <c r="E27">
        <v>0</v>
      </c>
      <c r="F27" s="117">
        <v>0.09950231481481482</v>
      </c>
      <c r="G27" s="13">
        <v>69.2916133534954</v>
      </c>
      <c r="H27" s="82" t="s">
        <v>77</v>
      </c>
      <c r="I27" s="82">
        <v>164.1</v>
      </c>
    </row>
    <row r="28" spans="1:9" ht="12.75">
      <c r="A28" t="s">
        <v>75</v>
      </c>
      <c r="B28" t="s">
        <v>296</v>
      </c>
      <c r="C28" t="s">
        <v>22</v>
      </c>
      <c r="D28" t="s">
        <v>342</v>
      </c>
      <c r="E28">
        <v>0</v>
      </c>
      <c r="F28" s="117">
        <v>0.05814814814814815</v>
      </c>
      <c r="G28" s="13">
        <v>94.80493630573247</v>
      </c>
      <c r="I28" s="82"/>
    </row>
    <row r="29" spans="1:9" ht="12.75">
      <c r="A29" t="s">
        <v>263</v>
      </c>
      <c r="B29" t="s">
        <v>264</v>
      </c>
      <c r="C29" t="s">
        <v>48</v>
      </c>
      <c r="D29" t="s">
        <v>358</v>
      </c>
      <c r="E29">
        <v>0</v>
      </c>
      <c r="F29" s="117">
        <v>0.07112268518518518</v>
      </c>
      <c r="G29" s="13">
        <v>88.31570382424736</v>
      </c>
      <c r="H29" s="82" t="s">
        <v>320</v>
      </c>
      <c r="I29" s="82">
        <v>88.32</v>
      </c>
    </row>
    <row r="30" spans="1:9" ht="12.75">
      <c r="A30" t="s">
        <v>140</v>
      </c>
      <c r="B30" t="s">
        <v>141</v>
      </c>
      <c r="C30" t="s">
        <v>362</v>
      </c>
      <c r="D30" t="s">
        <v>358</v>
      </c>
      <c r="E30">
        <v>0</v>
      </c>
      <c r="F30" s="117">
        <v>0.08799768518518519</v>
      </c>
      <c r="G30" s="13">
        <v>71.37971853215834</v>
      </c>
      <c r="H30" s="82" t="s">
        <v>321</v>
      </c>
      <c r="I30" s="82">
        <v>71.38</v>
      </c>
    </row>
    <row r="31" spans="1:9" ht="12.75">
      <c r="A31" t="s">
        <v>112</v>
      </c>
      <c r="B31" t="s">
        <v>113</v>
      </c>
      <c r="C31" t="s">
        <v>23</v>
      </c>
      <c r="D31" t="s">
        <v>351</v>
      </c>
      <c r="E31">
        <v>0</v>
      </c>
      <c r="F31" s="117">
        <v>0.08219907407407408</v>
      </c>
      <c r="G31" s="13">
        <v>83.87778090678682</v>
      </c>
      <c r="H31" s="167" t="s">
        <v>71</v>
      </c>
      <c r="I31" s="82">
        <v>574.53</v>
      </c>
    </row>
    <row r="32" spans="1:9" ht="12.75">
      <c r="A32" t="s">
        <v>346</v>
      </c>
      <c r="B32" t="s">
        <v>347</v>
      </c>
      <c r="C32" t="s">
        <v>23</v>
      </c>
      <c r="D32" t="s">
        <v>342</v>
      </c>
      <c r="E32">
        <v>0</v>
      </c>
      <c r="F32" s="117">
        <v>0.06450231481481482</v>
      </c>
      <c r="G32" s="13">
        <v>85.4656378970034</v>
      </c>
      <c r="I32" s="82"/>
    </row>
    <row r="33" spans="1:9" ht="12.75">
      <c r="A33" t="s">
        <v>194</v>
      </c>
      <c r="B33" t="s">
        <v>195</v>
      </c>
      <c r="C33" t="s">
        <v>23</v>
      </c>
      <c r="D33" t="s">
        <v>342</v>
      </c>
      <c r="E33">
        <v>0</v>
      </c>
      <c r="F33" s="117">
        <v>0.0685763888888889</v>
      </c>
      <c r="G33" s="169">
        <v>80.38818565400842</v>
      </c>
      <c r="H33" s="82"/>
      <c r="I33" s="82"/>
    </row>
    <row r="34" spans="1:9" ht="12.75">
      <c r="A34" t="s">
        <v>349</v>
      </c>
      <c r="B34" t="s">
        <v>350</v>
      </c>
      <c r="C34" t="s">
        <v>23</v>
      </c>
      <c r="D34" t="s">
        <v>342</v>
      </c>
      <c r="E34">
        <v>0</v>
      </c>
      <c r="F34" s="117">
        <v>0.06578703703703703</v>
      </c>
      <c r="G34" s="13">
        <v>83.7966220971147</v>
      </c>
      <c r="H34" s="82"/>
      <c r="I34" s="82"/>
    </row>
    <row r="35" spans="1:9" ht="12.75">
      <c r="A35" t="s">
        <v>239</v>
      </c>
      <c r="B35" t="s">
        <v>115</v>
      </c>
      <c r="C35" t="s">
        <v>23</v>
      </c>
      <c r="D35" t="s">
        <v>351</v>
      </c>
      <c r="E35">
        <v>0</v>
      </c>
      <c r="F35" s="117">
        <v>0.08425925925925926</v>
      </c>
      <c r="G35" s="13">
        <v>81.82692307692308</v>
      </c>
      <c r="H35" s="82"/>
      <c r="I35" s="82"/>
    </row>
    <row r="36" spans="1:9" ht="12.75">
      <c r="A36" t="s">
        <v>286</v>
      </c>
      <c r="B36" t="s">
        <v>192</v>
      </c>
      <c r="C36" t="s">
        <v>23</v>
      </c>
      <c r="D36" t="s">
        <v>358</v>
      </c>
      <c r="E36">
        <v>0</v>
      </c>
      <c r="F36" s="117">
        <v>0.07172453703703703</v>
      </c>
      <c r="G36" s="13">
        <v>87.57463288688075</v>
      </c>
      <c r="H36" s="82"/>
      <c r="I36" s="82"/>
    </row>
    <row r="37" spans="1:9" ht="12.75">
      <c r="A37" t="s">
        <v>69</v>
      </c>
      <c r="B37" t="s">
        <v>70</v>
      </c>
      <c r="C37" t="s">
        <v>23</v>
      </c>
      <c r="D37" t="s">
        <v>342</v>
      </c>
      <c r="E37">
        <v>0</v>
      </c>
      <c r="F37" s="117">
        <v>0.05793981481481481</v>
      </c>
      <c r="G37" s="13">
        <v>95.145825009988</v>
      </c>
      <c r="I37" s="82"/>
    </row>
    <row r="38" spans="1:9" ht="12.75">
      <c r="A38" t="s">
        <v>339</v>
      </c>
      <c r="B38" t="s">
        <v>224</v>
      </c>
      <c r="C38" t="s">
        <v>23</v>
      </c>
      <c r="D38" t="s">
        <v>338</v>
      </c>
      <c r="E38">
        <v>0</v>
      </c>
      <c r="F38" s="117">
        <v>0.09207175925925926</v>
      </c>
      <c r="G38" s="13">
        <v>56.844751728472666</v>
      </c>
      <c r="H38" s="82"/>
      <c r="I38" s="82"/>
    </row>
    <row r="39" spans="1:9" ht="12.75">
      <c r="A39" t="s">
        <v>145</v>
      </c>
      <c r="B39" t="s">
        <v>146</v>
      </c>
      <c r="C39" t="s">
        <v>341</v>
      </c>
      <c r="D39" t="s">
        <v>358</v>
      </c>
      <c r="E39">
        <v>0</v>
      </c>
      <c r="F39" s="117">
        <v>0.06517361111111111</v>
      </c>
      <c r="G39" s="13">
        <v>96.37719765583377</v>
      </c>
      <c r="H39" s="82" t="s">
        <v>65</v>
      </c>
      <c r="I39" s="82">
        <v>196.38</v>
      </c>
    </row>
    <row r="40" spans="1:9" ht="12.75">
      <c r="A40" t="s">
        <v>63</v>
      </c>
      <c r="B40" t="s">
        <v>185</v>
      </c>
      <c r="C40" t="s">
        <v>341</v>
      </c>
      <c r="D40" t="s">
        <v>342</v>
      </c>
      <c r="E40">
        <v>0</v>
      </c>
      <c r="F40" s="117">
        <v>0.05512731481481481</v>
      </c>
      <c r="G40" s="13">
        <v>100</v>
      </c>
      <c r="I40" s="82"/>
    </row>
    <row r="41" spans="1:9" ht="12.75">
      <c r="A41" t="s">
        <v>242</v>
      </c>
      <c r="B41" t="s">
        <v>243</v>
      </c>
      <c r="C41" t="s">
        <v>300</v>
      </c>
      <c r="D41" t="s">
        <v>355</v>
      </c>
      <c r="E41">
        <v>3</v>
      </c>
      <c r="F41" s="117"/>
      <c r="G41" s="169">
        <v>10</v>
      </c>
      <c r="H41" s="82" t="s">
        <v>323</v>
      </c>
      <c r="I41" s="82">
        <v>179.35</v>
      </c>
    </row>
    <row r="42" spans="1:9" ht="12.75">
      <c r="A42" t="s">
        <v>244</v>
      </c>
      <c r="B42" t="s">
        <v>245</v>
      </c>
      <c r="C42" t="s">
        <v>300</v>
      </c>
      <c r="D42" t="s">
        <v>355</v>
      </c>
      <c r="E42">
        <v>0</v>
      </c>
      <c r="F42" s="117">
        <v>0.09054398148148148</v>
      </c>
      <c r="G42" s="13">
        <v>100</v>
      </c>
      <c r="H42" s="82"/>
      <c r="I42" s="82"/>
    </row>
    <row r="43" spans="1:9" ht="12.75">
      <c r="A43" t="s">
        <v>250</v>
      </c>
      <c r="B43" t="s">
        <v>299</v>
      </c>
      <c r="C43" t="s">
        <v>300</v>
      </c>
      <c r="D43" t="s">
        <v>356</v>
      </c>
      <c r="E43">
        <v>0</v>
      </c>
      <c r="F43" s="117">
        <v>0.08688657407407407</v>
      </c>
      <c r="G43" s="13">
        <v>79.35260423604636</v>
      </c>
      <c r="H43" s="82"/>
      <c r="I43" s="82"/>
    </row>
    <row r="44" spans="1:9" ht="12.75">
      <c r="A44" s="146" t="s">
        <v>151</v>
      </c>
      <c r="B44" s="146" t="s">
        <v>152</v>
      </c>
      <c r="C44" s="146" t="s">
        <v>348</v>
      </c>
      <c r="D44" s="147" t="s">
        <v>366</v>
      </c>
      <c r="E44" s="146">
        <v>0</v>
      </c>
      <c r="F44" s="117">
        <v>0.07300925925925926</v>
      </c>
      <c r="G44" s="147">
        <v>89.17247939124921</v>
      </c>
      <c r="H44" s="82" t="s">
        <v>324</v>
      </c>
      <c r="I44" s="82">
        <v>262.07</v>
      </c>
    </row>
    <row r="45" spans="1:9" ht="12.75">
      <c r="A45" t="s">
        <v>209</v>
      </c>
      <c r="B45" t="s">
        <v>70</v>
      </c>
      <c r="C45" t="s">
        <v>348</v>
      </c>
      <c r="D45" t="s">
        <v>342</v>
      </c>
      <c r="E45">
        <v>3</v>
      </c>
      <c r="F45" s="117">
        <v>0.07222222222222223</v>
      </c>
      <c r="G45" s="13">
        <v>10</v>
      </c>
      <c r="H45" s="82"/>
      <c r="I45" s="82"/>
    </row>
    <row r="46" spans="1:9" ht="12.75">
      <c r="A46" s="146" t="s">
        <v>363</v>
      </c>
      <c r="B46" s="146" t="s">
        <v>144</v>
      </c>
      <c r="C46" s="146" t="s">
        <v>348</v>
      </c>
      <c r="D46" s="147" t="s">
        <v>358</v>
      </c>
      <c r="E46" s="146">
        <v>0</v>
      </c>
      <c r="F46" s="117">
        <v>0.09986111111111111</v>
      </c>
      <c r="G46" s="13">
        <v>62.89986091794159</v>
      </c>
      <c r="I46" s="82"/>
    </row>
    <row r="47" spans="1:9" ht="12.75">
      <c r="A47" s="146" t="s">
        <v>126</v>
      </c>
      <c r="B47" s="146" t="s">
        <v>364</v>
      </c>
      <c r="C47" s="146" t="s">
        <v>348</v>
      </c>
      <c r="D47" s="147" t="s">
        <v>365</v>
      </c>
      <c r="E47" s="146">
        <v>0</v>
      </c>
      <c r="F47" s="117">
        <v>0.08848379629629628</v>
      </c>
      <c r="G47" s="147">
        <v>100</v>
      </c>
      <c r="H47" s="82"/>
      <c r="I47" s="82"/>
    </row>
    <row r="48" spans="1:9" ht="12.75">
      <c r="A48" t="s">
        <v>110</v>
      </c>
      <c r="B48" t="s">
        <v>111</v>
      </c>
      <c r="C48" t="s">
        <v>24</v>
      </c>
      <c r="D48" t="s">
        <v>351</v>
      </c>
      <c r="E48">
        <v>0</v>
      </c>
      <c r="F48" s="117">
        <v>0.0728125</v>
      </c>
      <c r="G48" s="13">
        <v>94.69082816722302</v>
      </c>
      <c r="H48" s="82" t="s">
        <v>68</v>
      </c>
      <c r="I48" s="82">
        <v>94.69</v>
      </c>
    </row>
    <row r="49" spans="1:9" ht="12.75">
      <c r="A49" t="s">
        <v>106</v>
      </c>
      <c r="B49" t="s">
        <v>107</v>
      </c>
      <c r="C49" t="s">
        <v>201</v>
      </c>
      <c r="D49" t="s">
        <v>351</v>
      </c>
      <c r="E49">
        <v>0</v>
      </c>
      <c r="F49" s="117">
        <v>0.06894675925925926</v>
      </c>
      <c r="G49" s="13">
        <v>100</v>
      </c>
      <c r="H49" s="82" t="s">
        <v>325</v>
      </c>
      <c r="I49" s="82">
        <v>100</v>
      </c>
    </row>
    <row r="50" spans="1:9" ht="12.75">
      <c r="A50" t="s">
        <v>216</v>
      </c>
      <c r="B50" t="s">
        <v>217</v>
      </c>
      <c r="C50" t="s">
        <v>208</v>
      </c>
      <c r="D50" t="s">
        <v>342</v>
      </c>
      <c r="E50">
        <v>0</v>
      </c>
      <c r="F50" s="117">
        <v>0.09634259259259259</v>
      </c>
      <c r="G50" s="13">
        <v>57.2200864968765</v>
      </c>
      <c r="H50" s="167" t="s">
        <v>328</v>
      </c>
      <c r="I50" s="82">
        <v>208.99</v>
      </c>
    </row>
    <row r="51" spans="1:9" ht="12.75">
      <c r="A51" t="s">
        <v>206</v>
      </c>
      <c r="B51" t="s">
        <v>207</v>
      </c>
      <c r="C51" t="s">
        <v>208</v>
      </c>
      <c r="D51" t="s">
        <v>342</v>
      </c>
      <c r="E51">
        <v>0</v>
      </c>
      <c r="F51" s="117">
        <v>0.07005787037037037</v>
      </c>
      <c r="G51" s="13">
        <v>78.68825375846687</v>
      </c>
      <c r="H51" s="82"/>
      <c r="I51" s="82"/>
    </row>
    <row r="52" spans="1:9" ht="12.75">
      <c r="A52" t="s">
        <v>226</v>
      </c>
      <c r="B52" t="s">
        <v>227</v>
      </c>
      <c r="C52" t="s">
        <v>208</v>
      </c>
      <c r="D52" t="s">
        <v>342</v>
      </c>
      <c r="E52">
        <v>0</v>
      </c>
      <c r="F52" s="117">
        <v>0.07542824074074074</v>
      </c>
      <c r="G52" s="13">
        <v>73.08577566364892</v>
      </c>
      <c r="I52" s="82"/>
    </row>
    <row r="53" spans="8:9" ht="12.75">
      <c r="H53" s="82"/>
      <c r="I53" s="82"/>
    </row>
    <row r="54" spans="8:9" ht="12.75">
      <c r="H54" s="82"/>
      <c r="I54" s="82"/>
    </row>
    <row r="55" ht="12.75">
      <c r="I55" s="82"/>
    </row>
    <row r="56" ht="12.75">
      <c r="I56" s="82"/>
    </row>
    <row r="57" ht="12.75">
      <c r="I57" s="82"/>
    </row>
    <row r="58" ht="12.75">
      <c r="I58" s="82"/>
    </row>
    <row r="59" ht="12.75">
      <c r="I59" s="82"/>
    </row>
    <row r="60" ht="12.75">
      <c r="I60" s="82"/>
    </row>
    <row r="61" ht="12.75">
      <c r="I61" s="82"/>
    </row>
    <row r="62" ht="12.75">
      <c r="I62" s="82"/>
    </row>
    <row r="63" ht="12.75">
      <c r="I63" s="82"/>
    </row>
    <row r="64" ht="12.75">
      <c r="I64" s="82"/>
    </row>
    <row r="65" ht="12.75">
      <c r="I65" s="82"/>
    </row>
  </sheetData>
  <sheetProtection/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paperSize="9" scale="65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Kamikaze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</dc:creator>
  <cp:keywords/>
  <dc:description/>
  <cp:lastModifiedBy>deleteme</cp:lastModifiedBy>
  <cp:lastPrinted>2012-11-19T17:38:23Z</cp:lastPrinted>
  <dcterms:created xsi:type="dcterms:W3CDTF">2009-05-19T15:21:24Z</dcterms:created>
  <dcterms:modified xsi:type="dcterms:W3CDTF">2013-02-21T09:17:41Z</dcterms:modified>
  <cp:category/>
  <cp:version/>
  <cp:contentType/>
  <cp:contentStatus/>
</cp:coreProperties>
</file>